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omesaheadoffice-my.sharepoint.com/personal/zmasocha_comesa_int/Documents/Documents/MANAGEMENT ACCOUNTS/2019/"/>
    </mc:Choice>
  </mc:AlternateContent>
  <xr:revisionPtr revIDLastSave="4" documentId="8_{5B4E88C9-A00D-4FA0-AC4C-EAD6C989EE13}" xr6:coauthVersionLast="41" xr6:coauthVersionMax="41" xr10:uidLastSave="{6F4EA3CE-2953-47C2-B3EA-7390EF9BB722}"/>
  <bookViews>
    <workbookView xWindow="-110" yWindow="-110" windowWidth="19420" windowHeight="10420" xr2:uid="{E432CEB4-A31A-496A-92D3-C6CE1A4B82F4}"/>
  </bookViews>
  <sheets>
    <sheet name="Sheet1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4" i="1"/>
  <c r="E4" i="1"/>
  <c r="D5" i="1"/>
  <c r="E5" i="1"/>
  <c r="E6" i="1"/>
  <c r="E7" i="1"/>
  <c r="E8" i="1"/>
  <c r="E9" i="1"/>
  <c r="E10" i="1"/>
  <c r="E11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D12" i="1"/>
  <c r="E12" i="1"/>
  <c r="D13" i="1"/>
  <c r="E13" i="1"/>
  <c r="G11" i="1"/>
  <c r="G12" i="1"/>
  <c r="G13" i="1"/>
  <c r="H12" i="1"/>
  <c r="H13" i="1"/>
  <c r="A5" i="1"/>
  <c r="A6" i="1"/>
  <c r="A7" i="1"/>
  <c r="A8" i="1"/>
  <c r="A9" i="1"/>
  <c r="A10" i="1"/>
  <c r="A11" i="1"/>
  <c r="A12" i="1"/>
  <c r="A13" i="1"/>
  <c r="C14" i="1"/>
  <c r="D14" i="1"/>
  <c r="E14" i="1"/>
  <c r="F14" i="1"/>
  <c r="G14" i="1"/>
  <c r="H14" i="1"/>
  <c r="A16" i="1"/>
  <c r="E16" i="1"/>
  <c r="G16" i="1"/>
  <c r="H16" i="1"/>
  <c r="C17" i="1"/>
  <c r="D17" i="1"/>
  <c r="E17" i="1"/>
  <c r="F17" i="1"/>
  <c r="G17" i="1"/>
  <c r="H17" i="1"/>
  <c r="E19" i="1"/>
  <c r="G19" i="1"/>
  <c r="H19" i="1"/>
  <c r="E20" i="1"/>
  <c r="G20" i="1"/>
  <c r="H20" i="1"/>
  <c r="D21" i="1"/>
  <c r="E21" i="1"/>
  <c r="G21" i="1"/>
  <c r="H21" i="1"/>
  <c r="E22" i="1"/>
  <c r="G22" i="1"/>
  <c r="H22" i="1"/>
  <c r="E23" i="1"/>
  <c r="G23" i="1"/>
  <c r="H23" i="1"/>
  <c r="A19" i="1"/>
  <c r="A20" i="1"/>
  <c r="C24" i="1"/>
  <c r="D24" i="1"/>
  <c r="E24" i="1"/>
  <c r="F24" i="1"/>
  <c r="G24" i="1"/>
  <c r="H24" i="1"/>
  <c r="E26" i="1"/>
  <c r="G26" i="1"/>
  <c r="H26" i="1"/>
  <c r="C27" i="1"/>
  <c r="D27" i="1"/>
  <c r="E27" i="1"/>
  <c r="F27" i="1"/>
  <c r="G27" i="1"/>
  <c r="H27" i="1"/>
  <c r="E29" i="1"/>
  <c r="E30" i="1"/>
  <c r="G29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</calcChain>
</file>

<file path=xl/sharedStrings.xml><?xml version="1.0" encoding="utf-8"?>
<sst xmlns="http://schemas.openxmlformats.org/spreadsheetml/2006/main" count="40" uniqueCount="36">
  <si>
    <r>
      <t xml:space="preserve">Table 3(i)    Summary of Cooperating Partner Funding </t>
    </r>
    <r>
      <rPr>
        <i/>
        <sz val="12"/>
        <color rgb="FF000000"/>
        <rFont val="Arial Narrow"/>
        <family val="2"/>
      </rPr>
      <t>(all amounts in COM$)</t>
    </r>
  </si>
  <si>
    <t>No.</t>
  </si>
  <si>
    <t xml:space="preserve">DONOR &amp; NAME OF PROJECT </t>
  </si>
  <si>
    <t>2019 Approved budget</t>
  </si>
  <si>
    <t>Additional Funding  budget</t>
  </si>
  <si>
    <t>2019 Revised  budget</t>
  </si>
  <si>
    <t>Spent (Jan - Sept 2019)</t>
  </si>
  <si>
    <t>Projection (Oct - Dec 2019)</t>
  </si>
  <si>
    <t>Absorption rate</t>
  </si>
  <si>
    <t>EUROPEAN UNION</t>
  </si>
  <si>
    <t>%</t>
  </si>
  <si>
    <t>African Peace Security Architecture (APSA)</t>
  </si>
  <si>
    <t>Regional Integration Support Mechanism (RISM)</t>
  </si>
  <si>
    <t>Maritime Security Programme (MASE)</t>
  </si>
  <si>
    <t>TCF (11th EDF)</t>
  </si>
  <si>
    <t>Trade Facilitation Programme (11TH EDF)</t>
  </si>
  <si>
    <t xml:space="preserve">Enhancement of a Sustainable Regional energy Market </t>
  </si>
  <si>
    <t xml:space="preserve">Tripartite Transit and Transport Facilitation Program (TTTFP) </t>
  </si>
  <si>
    <t>Enhancing COMESA Capacity in Trade Policy Analysis, Research and Training (TRADECOM)</t>
  </si>
  <si>
    <t xml:space="preserve">COMESA Intra ACP Global Climate Change Alliance Plus (GCCA+) </t>
  </si>
  <si>
    <t>COMESA Cross Border Trade Initiative Programme</t>
  </si>
  <si>
    <t>Sub - Total</t>
  </si>
  <si>
    <t>USAID</t>
  </si>
  <si>
    <t>USAID RDOAG</t>
  </si>
  <si>
    <t>AFRICAN DEVELOPMENT BANK</t>
  </si>
  <si>
    <t>Statistical Capacity Building Project - SCB</t>
  </si>
  <si>
    <t>International Comparison Programme - ICP</t>
  </si>
  <si>
    <t>50 Million Women Speak Project</t>
  </si>
  <si>
    <t>COMESA Airspace Integration Programme</t>
  </si>
  <si>
    <t>VICMED Project</t>
  </si>
  <si>
    <t>WORLD BANK</t>
  </si>
  <si>
    <t>Great Lakes Trade Facilitation Project</t>
  </si>
  <si>
    <t>OTHER COOPERATING PARTNERS</t>
  </si>
  <si>
    <t>NEPAD</t>
  </si>
  <si>
    <t>Mainstreaming SPS Capacity (STDF &amp; EIF)</t>
  </si>
  <si>
    <t>TOTAL GRANT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</si>
</sst>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i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/>
    <xf numFmtId="9" fontId="0" fillId="0" borderId="0" xfId="1" applyFont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9" fontId="4" fillId="2" borderId="2" xfId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9" fontId="5" fillId="3" borderId="4" xfId="1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3" fontId="5" fillId="4" borderId="7" xfId="0" applyNumberFormat="1" applyFont="1" applyFill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3" fontId="5" fillId="4" borderId="8" xfId="0" applyNumberFormat="1" applyFont="1" applyFill="1" applyBorder="1" applyAlignment="1">
      <alignment horizontal="right" vertical="center"/>
    </xf>
    <xf numFmtId="9" fontId="5" fillId="4" borderId="8" xfId="1" applyFont="1" applyFill="1" applyBorder="1" applyAlignment="1">
      <alignment horizontal="right" vertical="center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3" fontId="5" fillId="4" borderId="10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horizontal="right" vertical="center"/>
    </xf>
    <xf numFmtId="3" fontId="5" fillId="4" borderId="11" xfId="0" applyNumberFormat="1" applyFont="1" applyFill="1" applyBorder="1" applyAlignment="1">
      <alignment horizontal="right" vertical="center"/>
    </xf>
    <xf numFmtId="9" fontId="5" fillId="4" borderId="11" xfId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 wrapText="1"/>
    </xf>
    <xf numFmtId="3" fontId="5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3" fontId="4" fillId="4" borderId="10" xfId="0" applyNumberFormat="1" applyFont="1" applyFill="1" applyBorder="1" applyAlignment="1">
      <alignment horizontal="right" vertical="center" wrapText="1"/>
    </xf>
    <xf numFmtId="164" fontId="4" fillId="4" borderId="10" xfId="0" applyNumberFormat="1" applyFont="1" applyFill="1" applyBorder="1" applyAlignment="1">
      <alignment horizontal="right" vertical="center" wrapText="1"/>
    </xf>
    <xf numFmtId="9" fontId="4" fillId="4" borderId="11" xfId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0" fillId="3" borderId="10" xfId="0" applyFill="1" applyBorder="1" applyAlignment="1">
      <alignment vertical="top"/>
    </xf>
    <xf numFmtId="164" fontId="0" fillId="3" borderId="10" xfId="0" applyNumberFormat="1" applyFill="1" applyBorder="1" applyAlignment="1">
      <alignment vertical="top"/>
    </xf>
    <xf numFmtId="0" fontId="0" fillId="3" borderId="11" xfId="0" applyFill="1" applyBorder="1" applyAlignment="1">
      <alignment vertical="top"/>
    </xf>
    <xf numFmtId="9" fontId="0" fillId="3" borderId="11" xfId="1" applyFont="1" applyFill="1" applyBorder="1" applyAlignment="1">
      <alignment vertical="top"/>
    </xf>
    <xf numFmtId="3" fontId="6" fillId="4" borderId="10" xfId="0" applyNumberFormat="1" applyFont="1" applyFill="1" applyBorder="1" applyAlignment="1">
      <alignment horizontal="right" vertical="center"/>
    </xf>
    <xf numFmtId="164" fontId="6" fillId="4" borderId="10" xfId="0" applyNumberFormat="1" applyFont="1" applyFill="1" applyBorder="1" applyAlignment="1">
      <alignment horizontal="right" vertical="center"/>
    </xf>
    <xf numFmtId="3" fontId="6" fillId="4" borderId="11" xfId="0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9" fontId="5" fillId="3" borderId="11" xfId="1" applyFont="1" applyFill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right" vertical="center"/>
    </xf>
    <xf numFmtId="9" fontId="5" fillId="0" borderId="11" xfId="1" applyFont="1" applyBorder="1" applyAlignment="1">
      <alignment horizontal="right" vertical="center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3" fontId="4" fillId="4" borderId="13" xfId="0" applyNumberFormat="1" applyFont="1" applyFill="1" applyBorder="1" applyAlignment="1">
      <alignment horizontal="right" vertical="center" wrapText="1"/>
    </xf>
    <xf numFmtId="164" fontId="4" fillId="4" borderId="13" xfId="0" applyNumberFormat="1" applyFont="1" applyFill="1" applyBorder="1" applyAlignment="1">
      <alignment horizontal="right" vertical="center" wrapText="1"/>
    </xf>
    <xf numFmtId="3" fontId="4" fillId="4" borderId="14" xfId="0" applyNumberFormat="1" applyFont="1" applyFill="1" applyBorder="1" applyAlignment="1">
      <alignment horizontal="right" vertical="center" wrapText="1"/>
    </xf>
    <xf numFmtId="0" fontId="4" fillId="5" borderId="15" xfId="0" applyFont="1" applyFill="1" applyBorder="1" applyAlignment="1">
      <alignment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164" fontId="4" fillId="5" borderId="15" xfId="0" applyNumberFormat="1" applyFont="1" applyFill="1" applyBorder="1" applyAlignment="1">
      <alignment horizontal="right" vertical="center" wrapText="1"/>
    </xf>
    <xf numFmtId="9" fontId="4" fillId="5" borderId="15" xfId="1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4B06-08D8-45C4-B047-B5568A341887}">
  <sheetPr codeName="Sheet1"/>
  <dimension ref="A1:H32"/>
  <sheetViews>
    <sheetView tabSelected="1" topLeftCell="A19" workbookViewId="0">
      <selection activeCell="D24" sqref="D24"/>
    </sheetView>
  </sheetViews>
  <sheetFormatPr defaultRowHeight="14.5" x14ac:dyDescent="0.35"/>
  <cols>
    <col min="1" max="1" width="5.36328125" customWidth="1"/>
    <col min="2" max="2" width="36" customWidth="1"/>
    <col min="3" max="7" width="11.08984375" customWidth="1"/>
    <col min="8" max="8" width="11.08984375" style="3" customWidth="1"/>
  </cols>
  <sheetData>
    <row r="1" spans="1:8" ht="16" thickBot="1" x14ac:dyDescent="0.4">
      <c r="A1" s="1" t="s">
        <v>0</v>
      </c>
      <c r="B1" s="1"/>
      <c r="C1" s="2"/>
      <c r="D1" s="2"/>
    </row>
    <row r="2" spans="1:8" ht="42.5" thickBot="1" x14ac:dyDescent="0.4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spans="1:8" ht="15" thickBot="1" x14ac:dyDescent="0.4">
      <c r="A3" s="7"/>
      <c r="B3" s="8" t="s">
        <v>9</v>
      </c>
      <c r="C3" s="9"/>
      <c r="D3" s="9"/>
      <c r="E3" s="9"/>
      <c r="F3" s="9"/>
      <c r="G3" s="9"/>
      <c r="H3" s="10" t="s">
        <v>10</v>
      </c>
    </row>
    <row r="4" spans="1:8" x14ac:dyDescent="0.35">
      <c r="A4" s="11">
        <v>1</v>
      </c>
      <c r="B4" s="12" t="s">
        <v>11</v>
      </c>
      <c r="C4" s="13">
        <v>517361</v>
      </c>
      <c r="D4" s="14">
        <f ca="1">826209-517361</f>
        <v>308848</v>
      </c>
      <c r="E4" s="13">
        <f ca="1">C4+D4</f>
        <v>826209</v>
      </c>
      <c r="F4" s="13">
        <v>499902</v>
      </c>
      <c r="G4" s="15">
        <f ca="1">E4-F4</f>
        <v>326307</v>
      </c>
      <c r="H4" s="16">
        <f ca="1">F4/E4</f>
        <v>0.60505513738049332</v>
      </c>
    </row>
    <row r="5" spans="1:8" ht="28" x14ac:dyDescent="0.35">
      <c r="A5" s="17">
        <f ca="1">A4+1</f>
        <v>2</v>
      </c>
      <c r="B5" s="18" t="s">
        <v>12</v>
      </c>
      <c r="C5" s="19">
        <v>16829921</v>
      </c>
      <c r="D5" s="20">
        <f ca="1">-16829921+6500000</f>
        <v>-10329921</v>
      </c>
      <c r="E5" s="19">
        <f ca="1">C5+D5</f>
        <v>6500000</v>
      </c>
      <c r="F5" s="19">
        <v>5144919</v>
      </c>
      <c r="G5" s="21">
        <f ca="1">E5-F5</f>
        <v>1355081</v>
      </c>
      <c r="H5" s="22">
        <f ca="1">F5/E5</f>
        <v>0.79152599999999995</v>
      </c>
    </row>
    <row r="6" spans="1:8" x14ac:dyDescent="0.35">
      <c r="A6" s="17">
        <f t="shared" ref="A6:A13" ca="1" si="0">A5+1</f>
        <v>3</v>
      </c>
      <c r="B6" s="18" t="s">
        <v>13</v>
      </c>
      <c r="C6" s="19">
        <v>1344078</v>
      </c>
      <c r="D6" s="20"/>
      <c r="E6" s="19">
        <f t="shared" ref="E6:E13" ca="1" si="1">C6+D6</f>
        <v>1344078</v>
      </c>
      <c r="F6" s="19">
        <v>659620</v>
      </c>
      <c r="G6" s="21">
        <f t="shared" ref="G6:G13" ca="1" si="2">E6-F6</f>
        <v>684458</v>
      </c>
      <c r="H6" s="22">
        <f t="shared" ref="H6:H27" ca="1" si="3">F6/E6</f>
        <v>0.49076020885692645</v>
      </c>
    </row>
    <row r="7" spans="1:8" x14ac:dyDescent="0.35">
      <c r="A7" s="17">
        <f t="shared" ca="1" si="0"/>
        <v>4</v>
      </c>
      <c r="B7" s="18" t="s">
        <v>14</v>
      </c>
      <c r="C7" s="19">
        <v>552927</v>
      </c>
      <c r="D7" s="20"/>
      <c r="E7" s="19">
        <f t="shared" ca="1" si="1"/>
        <v>552927</v>
      </c>
      <c r="F7" s="19">
        <v>290956</v>
      </c>
      <c r="G7" s="21">
        <f t="shared" ca="1" si="2"/>
        <v>261971</v>
      </c>
      <c r="H7" s="22">
        <f t="shared" ca="1" si="3"/>
        <v>0.52621051241845673</v>
      </c>
    </row>
    <row r="8" spans="1:8" x14ac:dyDescent="0.35">
      <c r="A8" s="17">
        <f t="shared" ca="1" si="0"/>
        <v>5</v>
      </c>
      <c r="B8" s="23" t="s">
        <v>15</v>
      </c>
      <c r="C8" s="24">
        <v>12759044</v>
      </c>
      <c r="D8" s="25">
        <v>-7360925</v>
      </c>
      <c r="E8" s="19">
        <f t="shared" ca="1" si="1"/>
        <v>5398119</v>
      </c>
      <c r="F8" s="24">
        <v>4072110</v>
      </c>
      <c r="G8" s="21">
        <f t="shared" ca="1" si="2"/>
        <v>1326009</v>
      </c>
      <c r="H8" s="22">
        <f t="shared" ca="1" si="3"/>
        <v>0.75435721220669649</v>
      </c>
    </row>
    <row r="9" spans="1:8" ht="28" x14ac:dyDescent="0.35">
      <c r="A9" s="17">
        <f t="shared" ca="1" si="0"/>
        <v>6</v>
      </c>
      <c r="B9" s="18" t="s">
        <v>16</v>
      </c>
      <c r="C9" s="19">
        <v>1233274</v>
      </c>
      <c r="D9" s="20">
        <f ca="1">2136798-1233798</f>
        <v>903000</v>
      </c>
      <c r="E9" s="19">
        <f t="shared" ca="1" si="1"/>
        <v>2136274</v>
      </c>
      <c r="F9" s="19">
        <v>1179662</v>
      </c>
      <c r="G9" s="21">
        <f t="shared" ca="1" si="2"/>
        <v>956612</v>
      </c>
      <c r="H9" s="22">
        <f t="shared" ca="1" si="3"/>
        <v>0.55220538189389567</v>
      </c>
    </row>
    <row r="10" spans="1:8" ht="28" x14ac:dyDescent="0.35">
      <c r="A10" s="17">
        <f t="shared" ca="1" si="0"/>
        <v>7</v>
      </c>
      <c r="B10" s="18" t="s">
        <v>17</v>
      </c>
      <c r="C10" s="19">
        <v>340935</v>
      </c>
      <c r="D10" s="20">
        <f ca="1">-340935+284828</f>
        <v>-56107</v>
      </c>
      <c r="E10" s="19">
        <f t="shared" ca="1" si="1"/>
        <v>284828</v>
      </c>
      <c r="F10" s="19">
        <v>44242</v>
      </c>
      <c r="G10" s="21">
        <f t="shared" ca="1" si="2"/>
        <v>240586</v>
      </c>
      <c r="H10" s="22">
        <f t="shared" ca="1" si="3"/>
        <v>0.1553288300307554</v>
      </c>
    </row>
    <row r="11" spans="1:8" ht="28" x14ac:dyDescent="0.35">
      <c r="A11" s="17">
        <f t="shared" ca="1" si="0"/>
        <v>8</v>
      </c>
      <c r="B11" s="18" t="s">
        <v>18</v>
      </c>
      <c r="C11" s="19"/>
      <c r="D11" s="20">
        <v>0</v>
      </c>
      <c r="E11" s="19">
        <f t="shared" ca="1" si="1"/>
        <v>0</v>
      </c>
      <c r="F11" s="19">
        <v>0</v>
      </c>
      <c r="G11" s="21">
        <f t="shared" ca="1" si="2"/>
        <v>0</v>
      </c>
      <c r="H11" s="22">
        <v>0</v>
      </c>
    </row>
    <row r="12" spans="1:8" ht="28" x14ac:dyDescent="0.35">
      <c r="A12" s="17">
        <f t="shared" ca="1" si="0"/>
        <v>9</v>
      </c>
      <c r="B12" s="18" t="s">
        <v>19</v>
      </c>
      <c r="C12" s="19">
        <v>2889340</v>
      </c>
      <c r="D12" s="20">
        <f ca="1">-2889340+1947460</f>
        <v>-941880</v>
      </c>
      <c r="E12" s="19">
        <f t="shared" ca="1" si="1"/>
        <v>1947460</v>
      </c>
      <c r="F12" s="19">
        <v>835665</v>
      </c>
      <c r="G12" s="21">
        <f t="shared" ca="1" si="2"/>
        <v>1111795</v>
      </c>
      <c r="H12" s="22">
        <f t="shared" ca="1" si="3"/>
        <v>0.42910509073357089</v>
      </c>
    </row>
    <row r="13" spans="1:8" ht="28" x14ac:dyDescent="0.35">
      <c r="A13" s="17">
        <f t="shared" ca="1" si="0"/>
        <v>10</v>
      </c>
      <c r="B13" s="23" t="s">
        <v>20</v>
      </c>
      <c r="C13" s="19">
        <v>5285642</v>
      </c>
      <c r="D13" s="20">
        <f ca="1">-5285642+2616292</f>
        <v>-2669350</v>
      </c>
      <c r="E13" s="19">
        <f t="shared" ca="1" si="1"/>
        <v>2616292</v>
      </c>
      <c r="F13" s="19">
        <v>1904564</v>
      </c>
      <c r="G13" s="21">
        <f t="shared" ca="1" si="2"/>
        <v>711728</v>
      </c>
      <c r="H13" s="22">
        <f ca="1">F13/E13</f>
        <v>0.72796308668910048</v>
      </c>
    </row>
    <row r="14" spans="1:8" x14ac:dyDescent="0.35">
      <c r="A14" s="26"/>
      <c r="B14" s="27" t="s">
        <v>21</v>
      </c>
      <c r="C14" s="28">
        <f ca="1">SUM(C4:C13)</f>
        <v>41752522</v>
      </c>
      <c r="D14" s="29">
        <f ca="1">SUM(D4:D13)</f>
        <v>-20146335</v>
      </c>
      <c r="E14" s="28">
        <f ca="1">SUM(E4:E13)</f>
        <v>21606187</v>
      </c>
      <c r="F14" s="28">
        <f ca="1">SUM(F4:F13)</f>
        <v>14631640</v>
      </c>
      <c r="G14" s="28">
        <f ca="1">SUM(G4:G13)</f>
        <v>6974547</v>
      </c>
      <c r="H14" s="30">
        <f t="shared" ca="1" si="3"/>
        <v>0.67719676775916082</v>
      </c>
    </row>
    <row r="15" spans="1:8" x14ac:dyDescent="0.35">
      <c r="A15" s="31"/>
      <c r="B15" s="32" t="s">
        <v>22</v>
      </c>
      <c r="C15" s="33"/>
      <c r="D15" s="34"/>
      <c r="E15" s="33"/>
      <c r="F15" s="33"/>
      <c r="G15" s="35"/>
      <c r="H15" s="36"/>
    </row>
    <row r="16" spans="1:8" x14ac:dyDescent="0.35">
      <c r="A16" s="17">
        <f ca="1">A13+1</f>
        <v>11</v>
      </c>
      <c r="B16" s="18" t="s">
        <v>23</v>
      </c>
      <c r="C16" s="37">
        <v>1195745</v>
      </c>
      <c r="D16" s="38">
        <v>334400</v>
      </c>
      <c r="E16" s="37">
        <f ca="1">SUM(C16:D16)</f>
        <v>1530145</v>
      </c>
      <c r="F16" s="37">
        <v>1187328</v>
      </c>
      <c r="G16" s="39">
        <f ca="1">E16-F16</f>
        <v>342817</v>
      </c>
      <c r="H16" s="22">
        <f t="shared" ca="1" si="3"/>
        <v>0.77595783406147778</v>
      </c>
    </row>
    <row r="17" spans="1:8" x14ac:dyDescent="0.35">
      <c r="A17" s="26"/>
      <c r="B17" s="27" t="s">
        <v>21</v>
      </c>
      <c r="C17" s="28">
        <f t="shared" ref="C17:G17" ca="1" si="4">SUM(C16)</f>
        <v>1195745</v>
      </c>
      <c r="D17" s="29">
        <f t="shared" ca="1" si="4"/>
        <v>334400</v>
      </c>
      <c r="E17" s="28">
        <f t="shared" ca="1" si="4"/>
        <v>1530145</v>
      </c>
      <c r="F17" s="28">
        <f t="shared" ca="1" si="4"/>
        <v>1187328</v>
      </c>
      <c r="G17" s="40">
        <f t="shared" ca="1" si="4"/>
        <v>342817</v>
      </c>
      <c r="H17" s="30">
        <f t="shared" ca="1" si="3"/>
        <v>0.77595783406147778</v>
      </c>
    </row>
    <row r="18" spans="1:8" x14ac:dyDescent="0.35">
      <c r="A18" s="31"/>
      <c r="B18" s="32" t="s">
        <v>24</v>
      </c>
      <c r="C18" s="33"/>
      <c r="D18" s="34"/>
      <c r="E18" s="33"/>
      <c r="F18" s="33"/>
      <c r="G18" s="35"/>
      <c r="H18" s="36"/>
    </row>
    <row r="19" spans="1:8" x14ac:dyDescent="0.35">
      <c r="A19" s="17">
        <f ca="1">A16+1</f>
        <v>12</v>
      </c>
      <c r="B19" s="18" t="s">
        <v>25</v>
      </c>
      <c r="C19" s="19">
        <v>176000</v>
      </c>
      <c r="D19" s="20"/>
      <c r="E19" s="19">
        <f ca="1">C19+D19</f>
        <v>176000</v>
      </c>
      <c r="F19" s="19">
        <v>118648</v>
      </c>
      <c r="G19" s="21">
        <f ca="1">E19-F19</f>
        <v>57352</v>
      </c>
      <c r="H19" s="22">
        <f t="shared" ca="1" si="3"/>
        <v>0.67413636363636364</v>
      </c>
    </row>
    <row r="20" spans="1:8" x14ac:dyDescent="0.35">
      <c r="A20" s="17">
        <f ca="1">A19+1</f>
        <v>13</v>
      </c>
      <c r="B20" s="18" t="s">
        <v>26</v>
      </c>
      <c r="C20" s="19">
        <v>400423</v>
      </c>
      <c r="D20" s="20"/>
      <c r="E20" s="19">
        <f t="shared" ref="E20:E23" ca="1" si="5">C20+D20</f>
        <v>400423</v>
      </c>
      <c r="F20" s="19">
        <v>79803</v>
      </c>
      <c r="G20" s="21">
        <f ca="1">E20-F20</f>
        <v>320620</v>
      </c>
      <c r="H20" s="22">
        <f t="shared" ca="1" si="3"/>
        <v>0.19929674369354408</v>
      </c>
    </row>
    <row r="21" spans="1:8" x14ac:dyDescent="0.35">
      <c r="A21" s="17">
        <v>14</v>
      </c>
      <c r="B21" s="18" t="s">
        <v>27</v>
      </c>
      <c r="C21" s="19">
        <v>1540121</v>
      </c>
      <c r="D21" s="20">
        <f ca="1">2445202-1540121</f>
        <v>905081</v>
      </c>
      <c r="E21" s="19">
        <f t="shared" ca="1" si="5"/>
        <v>2445202</v>
      </c>
      <c r="F21" s="19">
        <v>1356593.25</v>
      </c>
      <c r="G21" s="21">
        <f ca="1">E21-F21</f>
        <v>1088608.75</v>
      </c>
      <c r="H21" s="22">
        <f t="shared" ca="1" si="3"/>
        <v>0.55479802895629893</v>
      </c>
    </row>
    <row r="22" spans="1:8" x14ac:dyDescent="0.35">
      <c r="A22" s="17">
        <v>15</v>
      </c>
      <c r="B22" s="18" t="s">
        <v>28</v>
      </c>
      <c r="C22" s="19">
        <v>2356000</v>
      </c>
      <c r="D22" s="20">
        <v>-2300500</v>
      </c>
      <c r="E22" s="19">
        <f t="shared" ca="1" si="5"/>
        <v>55500</v>
      </c>
      <c r="F22" s="19">
        <v>55283</v>
      </c>
      <c r="G22" s="21">
        <f ca="1">E22-F22</f>
        <v>217</v>
      </c>
      <c r="H22" s="22">
        <f t="shared" ca="1" si="3"/>
        <v>0.99609009009009009</v>
      </c>
    </row>
    <row r="23" spans="1:8" x14ac:dyDescent="0.35">
      <c r="A23" s="17">
        <v>16</v>
      </c>
      <c r="B23" s="18" t="s">
        <v>29</v>
      </c>
      <c r="C23" s="19">
        <v>100000</v>
      </c>
      <c r="D23" s="20">
        <v>-100000</v>
      </c>
      <c r="E23" s="19">
        <f t="shared" ca="1" si="5"/>
        <v>0</v>
      </c>
      <c r="F23" s="19"/>
      <c r="G23" s="21">
        <f ca="1">E23-F23</f>
        <v>0</v>
      </c>
      <c r="H23" s="22" t="e">
        <f t="shared" ca="1" si="3"/>
        <v>#DIV/0!</v>
      </c>
    </row>
    <row r="24" spans="1:8" x14ac:dyDescent="0.35">
      <c r="A24" s="26"/>
      <c r="B24" s="27" t="s">
        <v>21</v>
      </c>
      <c r="C24" s="28">
        <f t="shared" ref="C24:G24" ca="1" si="6">SUM(C19:C23)</f>
        <v>4572544</v>
      </c>
      <c r="D24" s="29">
        <f t="shared" ca="1" si="6"/>
        <v>-1495419</v>
      </c>
      <c r="E24" s="28">
        <f t="shared" ca="1" si="6"/>
        <v>3077125</v>
      </c>
      <c r="F24" s="28">
        <f t="shared" ca="1" si="6"/>
        <v>1610327.25</v>
      </c>
      <c r="G24" s="40">
        <f t="shared" ca="1" si="6"/>
        <v>1466797.75</v>
      </c>
      <c r="H24" s="30">
        <f t="shared" ca="1" si="3"/>
        <v>0.52332201324288097</v>
      </c>
    </row>
    <row r="25" spans="1:8" x14ac:dyDescent="0.35">
      <c r="A25" s="31"/>
      <c r="B25" s="32" t="s">
        <v>30</v>
      </c>
      <c r="C25" s="41"/>
      <c r="D25" s="42"/>
      <c r="E25" s="41"/>
      <c r="F25" s="41"/>
      <c r="G25" s="43"/>
      <c r="H25" s="44"/>
    </row>
    <row r="26" spans="1:8" x14ac:dyDescent="0.35">
      <c r="A26" s="17">
        <v>17</v>
      </c>
      <c r="B26" s="18" t="s">
        <v>31</v>
      </c>
      <c r="C26" s="19">
        <v>1666000</v>
      </c>
      <c r="D26" s="20"/>
      <c r="E26" s="19">
        <f ca="1">C26+D26</f>
        <v>1666000</v>
      </c>
      <c r="F26" s="19">
        <v>738200</v>
      </c>
      <c r="G26" s="21">
        <f ca="1">E26-F26</f>
        <v>927800</v>
      </c>
      <c r="H26" s="22">
        <f t="shared" ca="1" si="3"/>
        <v>0.44309723889555824</v>
      </c>
    </row>
    <row r="27" spans="1:8" x14ac:dyDescent="0.35">
      <c r="A27" s="26"/>
      <c r="B27" s="27" t="s">
        <v>21</v>
      </c>
      <c r="C27" s="28">
        <f t="shared" ref="C27:G27" ca="1" si="7">SUM(C26)</f>
        <v>1666000</v>
      </c>
      <c r="D27" s="29">
        <f t="shared" ca="1" si="7"/>
        <v>0</v>
      </c>
      <c r="E27" s="28">
        <f t="shared" ca="1" si="7"/>
        <v>1666000</v>
      </c>
      <c r="F27" s="28">
        <f t="shared" ca="1" si="7"/>
        <v>738200</v>
      </c>
      <c r="G27" s="40">
        <f t="shared" ca="1" si="7"/>
        <v>927800</v>
      </c>
      <c r="H27" s="30">
        <f t="shared" ca="1" si="3"/>
        <v>0.44309723889555824</v>
      </c>
    </row>
    <row r="28" spans="1:8" x14ac:dyDescent="0.35">
      <c r="A28" s="31"/>
      <c r="B28" s="32" t="s">
        <v>32</v>
      </c>
      <c r="C28" s="33"/>
      <c r="D28" s="34"/>
      <c r="E28" s="33"/>
      <c r="F28" s="33"/>
      <c r="G28" s="35"/>
      <c r="H28" s="36"/>
    </row>
    <row r="29" spans="1:8" x14ac:dyDescent="0.35">
      <c r="A29" s="45">
        <v>18</v>
      </c>
      <c r="B29" s="23" t="s">
        <v>33</v>
      </c>
      <c r="C29" s="24">
        <v>770000</v>
      </c>
      <c r="D29" s="25">
        <v>-770000</v>
      </c>
      <c r="E29" s="24">
        <f ca="1">C29+D29</f>
        <v>0</v>
      </c>
      <c r="F29" s="24"/>
      <c r="G29" s="46">
        <f ca="1">E29-F29</f>
        <v>0</v>
      </c>
      <c r="H29" s="47">
        <v>0</v>
      </c>
    </row>
    <row r="30" spans="1:8" x14ac:dyDescent="0.35">
      <c r="A30" s="45">
        <v>19</v>
      </c>
      <c r="B30" s="23" t="s">
        <v>34</v>
      </c>
      <c r="C30" s="24"/>
      <c r="D30" s="25">
        <v>170808</v>
      </c>
      <c r="E30" s="24">
        <f ca="1">C30+D30</f>
        <v>170808</v>
      </c>
      <c r="F30" s="24">
        <v>126259</v>
      </c>
      <c r="G30" s="46">
        <f ca="1">E30-F30</f>
        <v>44549</v>
      </c>
      <c r="H30" s="22">
        <f t="shared" ref="H30:H31" ca="1" si="8">F30/E30</f>
        <v>0.7391866891480493</v>
      </c>
    </row>
    <row r="31" spans="1:8" ht="15" thickBot="1" x14ac:dyDescent="0.4">
      <c r="A31" s="48"/>
      <c r="B31" s="49" t="s">
        <v>21</v>
      </c>
      <c r="C31" s="50">
        <f t="shared" ref="C31:G31" ca="1" si="9">SUM(C29:C30)</f>
        <v>770000</v>
      </c>
      <c r="D31" s="51">
        <f t="shared" ca="1" si="9"/>
        <v>-599192</v>
      </c>
      <c r="E31" s="50">
        <f t="shared" ca="1" si="9"/>
        <v>170808</v>
      </c>
      <c r="F31" s="50">
        <f t="shared" ca="1" si="9"/>
        <v>126259</v>
      </c>
      <c r="G31" s="52">
        <f t="shared" ca="1" si="9"/>
        <v>44549</v>
      </c>
      <c r="H31" s="30">
        <f t="shared" ca="1" si="8"/>
        <v>0.7391866891480493</v>
      </c>
    </row>
    <row r="32" spans="1:8" x14ac:dyDescent="0.35">
      <c r="A32" s="53"/>
      <c r="B32" s="53" t="s">
        <v>35</v>
      </c>
      <c r="C32" s="54">
        <f t="shared" ref="C32:G32" ca="1" si="10">C31+C27+C24+C17+C14</f>
        <v>49956811</v>
      </c>
      <c r="D32" s="55">
        <f t="shared" ca="1" si="10"/>
        <v>-21906546</v>
      </c>
      <c r="E32" s="54">
        <f t="shared" ca="1" si="10"/>
        <v>28050265</v>
      </c>
      <c r="F32" s="54">
        <f t="shared" ca="1" si="10"/>
        <v>18293754.25</v>
      </c>
      <c r="G32" s="54">
        <f t="shared" ca="1" si="10"/>
        <v>9756510.75</v>
      </c>
      <c r="H32" s="56">
        <f ca="1">F32/E32</f>
        <v>0.65217759083559457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FF6ECA69CB44DAAE7F8FB121EBD86" ma:contentTypeVersion="8" ma:contentTypeDescription="Create a new document." ma:contentTypeScope="" ma:versionID="df1d6c6d285cd96b3336cc94b7ef54e2">
  <xsd:schema xmlns:xsd="http://www.w3.org/2001/XMLSchema" xmlns:xs="http://www.w3.org/2001/XMLSchema" xmlns:p="http://schemas.microsoft.com/office/2006/metadata/properties" xmlns:ns3="6e49b178-b109-40ec-ba3a-08c7a1a9acc4" targetNamespace="http://schemas.microsoft.com/office/2006/metadata/properties" ma:root="true" ma:fieldsID="e796d9bcf9fe1d40124af98917b6be32" ns3:_="">
    <xsd:import namespace="6e49b178-b109-40ec-ba3a-08c7a1a9ac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9b178-b109-40ec-ba3a-08c7a1a9ac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29762F-E401-4049-A61A-0273D96320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5CCA1-01D9-4B89-B9C5-A2CFE1E21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49b178-b109-40ec-ba3a-08c7a1a9a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D9E43-C176-4377-A7F9-54F673F6C93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6e49b178-b109-40ec-ba3a-08c7a1a9acc4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Munshya Zoya M. Masocha</dc:creator>
  <cp:lastModifiedBy>Munshya Zoya M. Masocha</cp:lastModifiedBy>
  <dcterms:created xsi:type="dcterms:W3CDTF">2019-10-31T07:57:13Z</dcterms:created>
  <dcterms:modified xsi:type="dcterms:W3CDTF">2019-10-31T15:43:42Z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0x010100FE8FF6ECA69CB44DAAE7F8FB121EBD86</vt:lpwstr>
  </property>
</Properties>
</file>