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kanyama\ONEDRI~1\Desktop\2019_O~1\AG349D~1\1-SECR~1\"/>
    </mc:Choice>
  </mc:AlternateContent>
  <xr:revisionPtr revIDLastSave="0" documentId="13_ncr:1_{5B7CD190-E69C-495D-A75D-6289CA6FF050}" xr6:coauthVersionLast="41" xr6:coauthVersionMax="41" xr10:uidLastSave="{00000000-0000-0000-0000-000000000000}"/>
  <bookViews>
    <workbookView xWindow="-98" yWindow="-98" windowWidth="14595" windowHeight="9196" firstSheet="3" activeTab="7" xr2:uid="{10E35364-9331-4337-86FD-3B02C713194D}"/>
  </bookViews>
  <sheets>
    <sheet name="List of Tables" sheetId="7" r:id="rId1"/>
    <sheet name="Appendix 1" sheetId="1" r:id="rId2"/>
    <sheet name="Appendix 2" sheetId="8" r:id="rId3"/>
    <sheet name="Appendix 3" sheetId="9" r:id="rId4"/>
    <sheet name="Appendix 4A" sheetId="3" r:id="rId5"/>
    <sheet name="Appendix 4B" sheetId="2" r:id="rId6"/>
    <sheet name="Appendix 5" sheetId="4" r:id="rId7"/>
    <sheet name="Appendix 6" sheetId="11" r:id="rId8"/>
  </sheets>
  <externalReferences>
    <externalReference r:id="rId9"/>
  </externalReferences>
  <definedNames>
    <definedName name="_xlnm.Print_Area" localSheetId="1">'Appendix 1'!$A$2:$L$43</definedName>
    <definedName name="_xlnm.Print_Area" localSheetId="2">'Appendix 2'!$B$1:$F$27</definedName>
    <definedName name="_xlnm.Print_Area" localSheetId="3">'Appendix 3'!$C$2:$K$37</definedName>
    <definedName name="_xlnm.Print_Area" localSheetId="4">'Appendix 4A'!$C$1:$Q$114</definedName>
    <definedName name="_xlnm.Print_Area" localSheetId="5">'Appendix 4B'!$A$1:$H$42</definedName>
    <definedName name="_xlnm.Print_Area" localSheetId="6">'Appendix 5'!$B$1:$F$46</definedName>
    <definedName name="_xlnm.Print_Area" localSheetId="7">'Appendix 6'!$B$2:$F$24</definedName>
    <definedName name="_xlnm.Print_Area" localSheetId="0">'List of Tables'!$B$2:$C$8</definedName>
    <definedName name="_xlnm.Print_Titles" localSheetId="4">'Appendix 4A'!$3:$4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7" l="1"/>
  <c r="B8" i="7"/>
  <c r="F24" i="11"/>
  <c r="D24" i="11"/>
  <c r="E24" i="11"/>
  <c r="C24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5" i="11"/>
  <c r="C29" i="4" l="1"/>
  <c r="C26" i="4"/>
  <c r="C19" i="4"/>
  <c r="C16" i="4"/>
  <c r="C4" i="4"/>
  <c r="H32" i="9"/>
  <c r="D31" i="9"/>
  <c r="H31" i="9"/>
  <c r="G28" i="1" l="1"/>
  <c r="J27" i="1"/>
  <c r="J28" i="1" s="1"/>
  <c r="H27" i="1"/>
  <c r="H28" i="1" s="1"/>
  <c r="G27" i="1"/>
  <c r="F27" i="1"/>
  <c r="F28" i="1" s="1"/>
  <c r="E27" i="1"/>
  <c r="E28" i="1" s="1"/>
  <c r="D28" i="1"/>
  <c r="J20" i="1"/>
  <c r="H20" i="1"/>
  <c r="G20" i="1"/>
  <c r="F20" i="1"/>
  <c r="E20" i="1"/>
  <c r="D18" i="1"/>
  <c r="D19" i="1" s="1"/>
  <c r="D20" i="1" s="1"/>
  <c r="D17" i="1"/>
  <c r="H28" i="9"/>
  <c r="H29" i="9"/>
  <c r="H30" i="9"/>
  <c r="H27" i="9"/>
  <c r="D28" i="9"/>
  <c r="D29" i="9"/>
  <c r="D30" i="9"/>
  <c r="D27" i="9"/>
  <c r="H24" i="9"/>
  <c r="G24" i="9"/>
  <c r="F24" i="9"/>
  <c r="E24" i="9"/>
  <c r="D45" i="4" l="1"/>
  <c r="D42" i="4"/>
  <c r="C6" i="7"/>
  <c r="C5" i="7"/>
  <c r="B5" i="7"/>
  <c r="C4" i="7"/>
  <c r="B4" i="7"/>
  <c r="B3" i="7"/>
  <c r="B6" i="7"/>
  <c r="B7" i="7"/>
  <c r="I23" i="9"/>
  <c r="I22" i="9"/>
  <c r="J23" i="9"/>
  <c r="J22" i="9"/>
  <c r="F27" i="8"/>
  <c r="C20" i="9"/>
  <c r="C19" i="9"/>
  <c r="C18" i="9"/>
  <c r="C17" i="9"/>
  <c r="C16" i="9"/>
  <c r="C15" i="9"/>
  <c r="C14" i="9"/>
  <c r="C13" i="9"/>
  <c r="C12" i="9"/>
  <c r="H11" i="9"/>
  <c r="F11" i="9"/>
  <c r="E11" i="9"/>
  <c r="C11" i="9"/>
  <c r="C10" i="9"/>
  <c r="C9" i="9"/>
  <c r="C8" i="9"/>
  <c r="C7" i="9"/>
  <c r="C6" i="9"/>
  <c r="C5" i="9"/>
  <c r="H4" i="9"/>
  <c r="G4" i="9"/>
  <c r="F4" i="9"/>
  <c r="E4" i="9"/>
  <c r="I24" i="9" l="1"/>
  <c r="H36" i="2"/>
  <c r="G36" i="2"/>
  <c r="F36" i="2"/>
  <c r="E36" i="2"/>
  <c r="D36" i="2"/>
  <c r="C36" i="2"/>
  <c r="F33" i="2"/>
  <c r="F37" i="2" s="1"/>
  <c r="G32" i="2"/>
  <c r="F32" i="2"/>
  <c r="E32" i="2"/>
  <c r="D32" i="2"/>
  <c r="D33" i="2" s="1"/>
  <c r="D37" i="2" s="1"/>
  <c r="C32" i="2"/>
  <c r="H31" i="2"/>
  <c r="B31" i="2"/>
  <c r="H30" i="2"/>
  <c r="B30" i="2"/>
  <c r="H29" i="2"/>
  <c r="B29" i="2"/>
  <c r="H28" i="2"/>
  <c r="B28" i="2"/>
  <c r="H27" i="2"/>
  <c r="B27" i="2"/>
  <c r="G24" i="2"/>
  <c r="G33" i="2" s="1"/>
  <c r="G37" i="2" s="1"/>
  <c r="F24" i="2"/>
  <c r="D24" i="2"/>
  <c r="C24" i="2"/>
  <c r="C33" i="2" s="1"/>
  <c r="C37" i="2" s="1"/>
  <c r="H23" i="2"/>
  <c r="H22" i="2"/>
  <c r="E22" i="2"/>
  <c r="H21" i="2"/>
  <c r="E21" i="2"/>
  <c r="H20" i="2"/>
  <c r="E20" i="2"/>
  <c r="H19" i="2"/>
  <c r="E19" i="2"/>
  <c r="H18" i="2"/>
  <c r="E18" i="2"/>
  <c r="H17" i="2"/>
  <c r="G17" i="2"/>
  <c r="E17" i="2"/>
  <c r="C17" i="2"/>
  <c r="H16" i="2"/>
  <c r="E16" i="2"/>
  <c r="H15" i="2"/>
  <c r="E15" i="2"/>
  <c r="H14" i="2"/>
  <c r="E14" i="2"/>
  <c r="H13" i="2"/>
  <c r="E13" i="2"/>
  <c r="H12" i="2"/>
  <c r="E12" i="2"/>
  <c r="H11" i="2"/>
  <c r="E11" i="2"/>
  <c r="H10" i="2"/>
  <c r="E10" i="2"/>
  <c r="H9" i="2"/>
  <c r="E9" i="2"/>
  <c r="H8" i="2"/>
  <c r="E8" i="2"/>
  <c r="H7" i="2"/>
  <c r="E7" i="2"/>
  <c r="H6" i="2"/>
  <c r="E6" i="2"/>
  <c r="H5" i="2"/>
  <c r="E5" i="2"/>
  <c r="H24" i="2" l="1"/>
  <c r="E24" i="2"/>
  <c r="E33" i="2" s="1"/>
  <c r="E37" i="2" s="1"/>
  <c r="E38" i="2" s="1"/>
  <c r="H32" i="2"/>
  <c r="H33" i="2"/>
  <c r="H25" i="2"/>
  <c r="F38" i="2"/>
  <c r="F41" i="2" s="1"/>
  <c r="C38" i="2"/>
  <c r="C40" i="2" s="1"/>
  <c r="G38" i="2"/>
  <c r="G40" i="2" s="1"/>
  <c r="D38" i="2"/>
  <c r="D40" i="2" s="1"/>
  <c r="D41" i="2" l="1"/>
  <c r="D42" i="2"/>
  <c r="E40" i="2"/>
  <c r="E41" i="2"/>
  <c r="G41" i="2"/>
  <c r="G42" i="2"/>
  <c r="F40" i="2"/>
  <c r="F42" i="2" s="1"/>
  <c r="H37" i="2"/>
  <c r="H34" i="2"/>
  <c r="C41" i="2"/>
  <c r="C42" i="2" s="1"/>
  <c r="E42" i="2" l="1"/>
  <c r="H38" i="2"/>
  <c r="H40" i="2" s="1"/>
  <c r="H41" i="2" l="1"/>
  <c r="H42" i="2" s="1"/>
  <c r="O108" i="3" l="1"/>
  <c r="C109" i="3"/>
  <c r="C108" i="3"/>
  <c r="N113" i="3"/>
  <c r="H20" i="9" s="1"/>
  <c r="I20" i="9" l="1"/>
  <c r="O111" i="3"/>
  <c r="O112" i="3"/>
  <c r="H26" i="1" l="1"/>
  <c r="H25" i="1"/>
  <c r="H23" i="1"/>
  <c r="G24" i="1"/>
  <c r="F24" i="1"/>
  <c r="E24" i="1"/>
  <c r="D27" i="1"/>
  <c r="D26" i="1"/>
  <c r="D25" i="1"/>
  <c r="J25" i="1"/>
  <c r="C7" i="7"/>
  <c r="C3" i="7"/>
  <c r="C2" i="7"/>
  <c r="B2" i="7"/>
  <c r="E35" i="4"/>
  <c r="E36" i="4"/>
  <c r="E37" i="4"/>
  <c r="E38" i="4"/>
  <c r="E39" i="4"/>
  <c r="E40" i="4"/>
  <c r="E32" i="4"/>
  <c r="E33" i="4"/>
  <c r="E28" i="4"/>
  <c r="E25" i="4"/>
  <c r="E18" i="4"/>
  <c r="E15" i="4"/>
  <c r="C40" i="4"/>
  <c r="C32" i="4"/>
  <c r="F32" i="4"/>
  <c r="F39" i="4" s="1"/>
  <c r="D32" i="4"/>
  <c r="D39" i="4" s="1"/>
  <c r="C28" i="4"/>
  <c r="F28" i="4"/>
  <c r="F38" i="4" s="1"/>
  <c r="D28" i="4"/>
  <c r="D38" i="4" s="1"/>
  <c r="F25" i="4"/>
  <c r="F37" i="4" s="1"/>
  <c r="D25" i="4"/>
  <c r="D37" i="4" s="1"/>
  <c r="C25" i="4"/>
  <c r="F18" i="4"/>
  <c r="F36" i="4" s="1"/>
  <c r="D18" i="4"/>
  <c r="D36" i="4" s="1"/>
  <c r="C18" i="4"/>
  <c r="C15" i="4"/>
  <c r="F15" i="4"/>
  <c r="D15" i="4"/>
  <c r="D35" i="4" s="1"/>
  <c r="L7" i="3"/>
  <c r="L8" i="3"/>
  <c r="L9" i="3"/>
  <c r="L10" i="3"/>
  <c r="L11" i="3"/>
  <c r="L12" i="3"/>
  <c r="L13" i="3"/>
  <c r="L14" i="3"/>
  <c r="L15" i="3"/>
  <c r="L16" i="3"/>
  <c r="L17" i="3"/>
  <c r="L18" i="3"/>
  <c r="L21" i="3"/>
  <c r="L22" i="3"/>
  <c r="L23" i="3"/>
  <c r="L24" i="3"/>
  <c r="L27" i="3"/>
  <c r="L28" i="3"/>
  <c r="O30" i="3"/>
  <c r="L31" i="3"/>
  <c r="L32" i="3"/>
  <c r="L33" i="3"/>
  <c r="L35" i="3"/>
  <c r="L36" i="3"/>
  <c r="L37" i="3"/>
  <c r="L38" i="3"/>
  <c r="L39" i="3"/>
  <c r="L40" i="3"/>
  <c r="L42" i="3"/>
  <c r="L43" i="3"/>
  <c r="L44" i="3"/>
  <c r="L45" i="3"/>
  <c r="L46" i="3"/>
  <c r="L47" i="3"/>
  <c r="L48" i="3"/>
  <c r="L49" i="3"/>
  <c r="L50" i="3"/>
  <c r="L51" i="3"/>
  <c r="L52" i="3"/>
  <c r="L53" i="3"/>
  <c r="L55" i="3"/>
  <c r="L56" i="3"/>
  <c r="L57" i="3"/>
  <c r="G11" i="9" s="1"/>
  <c r="L58" i="3"/>
  <c r="L59" i="3"/>
  <c r="L60" i="3"/>
  <c r="L61" i="3"/>
  <c r="L63" i="3"/>
  <c r="L64" i="3"/>
  <c r="L65" i="3"/>
  <c r="L67" i="3"/>
  <c r="L68" i="3"/>
  <c r="L70" i="3"/>
  <c r="L71" i="3"/>
  <c r="L72" i="3"/>
  <c r="L73" i="3"/>
  <c r="O73" i="3" s="1"/>
  <c r="L74" i="3"/>
  <c r="O74" i="3" s="1"/>
  <c r="L75" i="3"/>
  <c r="O75" i="3" s="1"/>
  <c r="L77" i="3"/>
  <c r="L78" i="3"/>
  <c r="O78" i="3" s="1"/>
  <c r="L79" i="3"/>
  <c r="O79" i="3" s="1"/>
  <c r="L80" i="3"/>
  <c r="O80" i="3" s="1"/>
  <c r="L81" i="3"/>
  <c r="L82" i="3"/>
  <c r="O82" i="3" s="1"/>
  <c r="L83" i="3"/>
  <c r="O83" i="3" s="1"/>
  <c r="L84" i="3"/>
  <c r="O84" i="3" s="1"/>
  <c r="L85" i="3"/>
  <c r="L86" i="3"/>
  <c r="O86" i="3" s="1"/>
  <c r="L87" i="3"/>
  <c r="O87" i="3" s="1"/>
  <c r="L88" i="3"/>
  <c r="O88" i="3" s="1"/>
  <c r="L89" i="3"/>
  <c r="L90" i="3"/>
  <c r="O90" i="3" s="1"/>
  <c r="L91" i="3"/>
  <c r="O91" i="3" s="1"/>
  <c r="L92" i="3"/>
  <c r="O92" i="3" s="1"/>
  <c r="L94" i="3"/>
  <c r="L95" i="3"/>
  <c r="O95" i="3" s="1"/>
  <c r="L97" i="3"/>
  <c r="L98" i="3"/>
  <c r="O98" i="3" s="1"/>
  <c r="L101" i="3"/>
  <c r="L102" i="3"/>
  <c r="O102" i="3" s="1"/>
  <c r="L103" i="3"/>
  <c r="O103" i="3" s="1"/>
  <c r="L104" i="3"/>
  <c r="O104" i="3" s="1"/>
  <c r="L107" i="3"/>
  <c r="L109" i="3"/>
  <c r="O109" i="3" s="1"/>
  <c r="L110" i="3"/>
  <c r="O110" i="3" s="1"/>
  <c r="L6" i="3"/>
  <c r="F113" i="3"/>
  <c r="G113" i="3"/>
  <c r="H113" i="3"/>
  <c r="J113" i="3"/>
  <c r="K113" i="3"/>
  <c r="M113" i="3"/>
  <c r="E113" i="3"/>
  <c r="F105" i="3"/>
  <c r="G105" i="3"/>
  <c r="H105" i="3"/>
  <c r="J105" i="3"/>
  <c r="E19" i="9" s="1"/>
  <c r="K105" i="3"/>
  <c r="F19" i="9" s="1"/>
  <c r="M105" i="3"/>
  <c r="N105" i="3"/>
  <c r="H19" i="9" s="1"/>
  <c r="E105" i="3"/>
  <c r="F99" i="3"/>
  <c r="G99" i="3"/>
  <c r="H99" i="3"/>
  <c r="J99" i="3"/>
  <c r="E18" i="9" s="1"/>
  <c r="K99" i="3"/>
  <c r="F18" i="9" s="1"/>
  <c r="M99" i="3"/>
  <c r="N99" i="3"/>
  <c r="H18" i="9" s="1"/>
  <c r="E99" i="3"/>
  <c r="F96" i="3"/>
  <c r="G96" i="3"/>
  <c r="H96" i="3"/>
  <c r="J96" i="3"/>
  <c r="E17" i="9" s="1"/>
  <c r="K96" i="3"/>
  <c r="F17" i="9" s="1"/>
  <c r="M96" i="3"/>
  <c r="N96" i="3"/>
  <c r="H17" i="9" s="1"/>
  <c r="E96" i="3"/>
  <c r="F93" i="3"/>
  <c r="G93" i="3"/>
  <c r="H93" i="3"/>
  <c r="J93" i="3"/>
  <c r="E16" i="9" s="1"/>
  <c r="K93" i="3"/>
  <c r="F16" i="9" s="1"/>
  <c r="M93" i="3"/>
  <c r="N93" i="3"/>
  <c r="H16" i="9" s="1"/>
  <c r="E93" i="3"/>
  <c r="F76" i="3"/>
  <c r="G76" i="3"/>
  <c r="H76" i="3"/>
  <c r="J76" i="3"/>
  <c r="E15" i="9" s="1"/>
  <c r="K76" i="3"/>
  <c r="F15" i="9" s="1"/>
  <c r="M76" i="3"/>
  <c r="N76" i="3"/>
  <c r="H15" i="9" s="1"/>
  <c r="E76" i="3"/>
  <c r="F69" i="3"/>
  <c r="G69" i="3"/>
  <c r="H69" i="3"/>
  <c r="J69" i="3"/>
  <c r="E14" i="9" s="1"/>
  <c r="K69" i="3"/>
  <c r="F14" i="9" s="1"/>
  <c r="M69" i="3"/>
  <c r="N69" i="3"/>
  <c r="H14" i="9" s="1"/>
  <c r="E69" i="3"/>
  <c r="F66" i="3"/>
  <c r="G66" i="3"/>
  <c r="H66" i="3"/>
  <c r="J66" i="3"/>
  <c r="E13" i="9" s="1"/>
  <c r="K66" i="3"/>
  <c r="F13" i="9" s="1"/>
  <c r="M66" i="3"/>
  <c r="N66" i="3"/>
  <c r="H13" i="9" s="1"/>
  <c r="E66" i="3"/>
  <c r="F62" i="3"/>
  <c r="G62" i="3"/>
  <c r="H62" i="3"/>
  <c r="J62" i="3"/>
  <c r="E12" i="9" s="1"/>
  <c r="K62" i="3"/>
  <c r="F12" i="9" s="1"/>
  <c r="M62" i="3"/>
  <c r="N62" i="3"/>
  <c r="H12" i="9" s="1"/>
  <c r="E62" i="3"/>
  <c r="F54" i="3"/>
  <c r="G54" i="3"/>
  <c r="H54" i="3"/>
  <c r="J54" i="3"/>
  <c r="E10" i="9" s="1"/>
  <c r="K54" i="3"/>
  <c r="F10" i="9" s="1"/>
  <c r="M54" i="3"/>
  <c r="N54" i="3"/>
  <c r="H10" i="9" s="1"/>
  <c r="E54" i="3"/>
  <c r="F41" i="3"/>
  <c r="G41" i="3"/>
  <c r="H41" i="3"/>
  <c r="J41" i="3"/>
  <c r="E9" i="9" s="1"/>
  <c r="K41" i="3"/>
  <c r="F9" i="9" s="1"/>
  <c r="M41" i="3"/>
  <c r="N41" i="3"/>
  <c r="H9" i="9" s="1"/>
  <c r="E41" i="3"/>
  <c r="F34" i="3"/>
  <c r="G34" i="3"/>
  <c r="H34" i="3"/>
  <c r="J34" i="3"/>
  <c r="E8" i="9" s="1"/>
  <c r="K34" i="3"/>
  <c r="F8" i="9" s="1"/>
  <c r="M34" i="3"/>
  <c r="N34" i="3"/>
  <c r="H8" i="9" s="1"/>
  <c r="E34" i="3"/>
  <c r="F29" i="3"/>
  <c r="G29" i="3"/>
  <c r="H29" i="3"/>
  <c r="J29" i="3"/>
  <c r="E7" i="9" s="1"/>
  <c r="K29" i="3"/>
  <c r="F7" i="9" s="1"/>
  <c r="M29" i="3"/>
  <c r="N29" i="3"/>
  <c r="H7" i="9" s="1"/>
  <c r="E29" i="3"/>
  <c r="F25" i="3"/>
  <c r="G25" i="3"/>
  <c r="H25" i="3"/>
  <c r="J25" i="3"/>
  <c r="E6" i="9" s="1"/>
  <c r="K25" i="3"/>
  <c r="F6" i="9" s="1"/>
  <c r="M25" i="3"/>
  <c r="N25" i="3"/>
  <c r="H6" i="9" s="1"/>
  <c r="E25" i="3"/>
  <c r="F19" i="3"/>
  <c r="G19" i="3"/>
  <c r="H19" i="3"/>
  <c r="J19" i="3"/>
  <c r="E5" i="9" s="1"/>
  <c r="E21" i="9" s="1"/>
  <c r="K19" i="3"/>
  <c r="F5" i="9" s="1"/>
  <c r="M19" i="3"/>
  <c r="N19" i="3"/>
  <c r="H5" i="9" s="1"/>
  <c r="E19" i="3"/>
  <c r="I7" i="3"/>
  <c r="I8" i="3"/>
  <c r="I9" i="3"/>
  <c r="I10" i="3"/>
  <c r="I11" i="3"/>
  <c r="I12" i="3"/>
  <c r="I13" i="3"/>
  <c r="I14" i="3"/>
  <c r="I15" i="3"/>
  <c r="I16" i="3"/>
  <c r="I17" i="3"/>
  <c r="I18" i="3"/>
  <c r="I21" i="3"/>
  <c r="I22" i="3"/>
  <c r="I23" i="3"/>
  <c r="I24" i="3"/>
  <c r="I27" i="3"/>
  <c r="I28" i="3"/>
  <c r="I30" i="3"/>
  <c r="I31" i="3"/>
  <c r="I32" i="3"/>
  <c r="I33" i="3"/>
  <c r="I35" i="3"/>
  <c r="I36" i="3"/>
  <c r="I37" i="3"/>
  <c r="I38" i="3"/>
  <c r="I39" i="3"/>
  <c r="I40" i="3"/>
  <c r="I42" i="3"/>
  <c r="I43" i="3"/>
  <c r="I44" i="3"/>
  <c r="I45" i="3"/>
  <c r="I46" i="3"/>
  <c r="I47" i="3"/>
  <c r="I48" i="3"/>
  <c r="I49" i="3"/>
  <c r="I50" i="3"/>
  <c r="I51" i="3"/>
  <c r="I52" i="3"/>
  <c r="I53" i="3"/>
  <c r="I55" i="3"/>
  <c r="I56" i="3"/>
  <c r="I57" i="3"/>
  <c r="I58" i="3"/>
  <c r="I59" i="3"/>
  <c r="I60" i="3"/>
  <c r="I61" i="3"/>
  <c r="I63" i="3"/>
  <c r="I64" i="3"/>
  <c r="I65" i="3"/>
  <c r="I67" i="3"/>
  <c r="I68" i="3"/>
  <c r="I70" i="3"/>
  <c r="I71" i="3"/>
  <c r="I72" i="3"/>
  <c r="I73" i="3"/>
  <c r="I74" i="3"/>
  <c r="I75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4" i="3"/>
  <c r="I95" i="3"/>
  <c r="I96" i="3" s="1"/>
  <c r="I97" i="3"/>
  <c r="I98" i="3"/>
  <c r="I99" i="3" s="1"/>
  <c r="I102" i="3"/>
  <c r="I103" i="3"/>
  <c r="I104" i="3"/>
  <c r="I107" i="3"/>
  <c r="I109" i="3"/>
  <c r="I110" i="3"/>
  <c r="I6" i="3"/>
  <c r="F4" i="3"/>
  <c r="H21" i="9" l="1"/>
  <c r="I11" i="9"/>
  <c r="J11" i="9"/>
  <c r="F21" i="9"/>
  <c r="F25" i="9" s="1"/>
  <c r="E25" i="9"/>
  <c r="Q95" i="3"/>
  <c r="Q90" i="3"/>
  <c r="Q86" i="3"/>
  <c r="Q82" i="3"/>
  <c r="Q78" i="3"/>
  <c r="Q73" i="3"/>
  <c r="Q104" i="3"/>
  <c r="Q102" i="3"/>
  <c r="O113" i="3"/>
  <c r="Q98" i="3"/>
  <c r="Q88" i="3"/>
  <c r="Q80" i="3"/>
  <c r="Q87" i="3"/>
  <c r="Q79" i="3"/>
  <c r="Q92" i="3"/>
  <c r="Q84" i="3"/>
  <c r="Q75" i="3"/>
  <c r="Q103" i="3"/>
  <c r="Q91" i="3"/>
  <c r="Q83" i="3"/>
  <c r="Q74" i="3"/>
  <c r="F33" i="4"/>
  <c r="F40" i="4" s="1"/>
  <c r="F35" i="4"/>
  <c r="D33" i="4"/>
  <c r="D40" i="4" s="1"/>
  <c r="O89" i="3"/>
  <c r="Q89" i="3" s="1"/>
  <c r="O85" i="3"/>
  <c r="Q85" i="3" s="1"/>
  <c r="O81" i="3"/>
  <c r="Q81" i="3" s="1"/>
  <c r="O72" i="3"/>
  <c r="Q72" i="3" s="1"/>
  <c r="O61" i="3"/>
  <c r="Q61" i="3" s="1"/>
  <c r="O52" i="3"/>
  <c r="Q52" i="3" s="1"/>
  <c r="O44" i="3"/>
  <c r="Q44" i="3" s="1"/>
  <c r="O35" i="3"/>
  <c r="O23" i="3"/>
  <c r="Q23" i="3" s="1"/>
  <c r="O9" i="3"/>
  <c r="Q9" i="3" s="1"/>
  <c r="O6" i="3"/>
  <c r="Q6" i="3" s="1"/>
  <c r="O71" i="3"/>
  <c r="Q71" i="3" s="1"/>
  <c r="O65" i="3"/>
  <c r="O60" i="3"/>
  <c r="Q60" i="3" s="1"/>
  <c r="O56" i="3"/>
  <c r="Q56" i="3" s="1"/>
  <c r="O51" i="3"/>
  <c r="Q51" i="3" s="1"/>
  <c r="O47" i="3"/>
  <c r="Q47" i="3" s="1"/>
  <c r="O43" i="3"/>
  <c r="Q43" i="3" s="1"/>
  <c r="O38" i="3"/>
  <c r="Q38" i="3" s="1"/>
  <c r="O33" i="3"/>
  <c r="Q33" i="3" s="1"/>
  <c r="O28" i="3"/>
  <c r="Q28" i="3" s="1"/>
  <c r="O22" i="3"/>
  <c r="Q22" i="3" s="1"/>
  <c r="O16" i="3"/>
  <c r="Q16" i="3" s="1"/>
  <c r="O12" i="3"/>
  <c r="Q12" i="3" s="1"/>
  <c r="O8" i="3"/>
  <c r="Q8" i="3" s="1"/>
  <c r="O57" i="3"/>
  <c r="O39" i="3"/>
  <c r="Q39" i="3" s="1"/>
  <c r="O17" i="3"/>
  <c r="Q17" i="3" s="1"/>
  <c r="O64" i="3"/>
  <c r="Q64" i="3" s="1"/>
  <c r="O59" i="3"/>
  <c r="Q59" i="3" s="1"/>
  <c r="O50" i="3"/>
  <c r="Q50" i="3" s="1"/>
  <c r="O46" i="3"/>
  <c r="Q46" i="3" s="1"/>
  <c r="O42" i="3"/>
  <c r="O37" i="3"/>
  <c r="Q37" i="3" s="1"/>
  <c r="O32" i="3"/>
  <c r="Q32" i="3" s="1"/>
  <c r="O27" i="3"/>
  <c r="Q27" i="3" s="1"/>
  <c r="O21" i="3"/>
  <c r="Q21" i="3" s="1"/>
  <c r="O15" i="3"/>
  <c r="Q15" i="3" s="1"/>
  <c r="O11" i="3"/>
  <c r="Q11" i="3" s="1"/>
  <c r="O7" i="3"/>
  <c r="Q7" i="3" s="1"/>
  <c r="O48" i="3"/>
  <c r="Q48" i="3" s="1"/>
  <c r="O13" i="3"/>
  <c r="Q13" i="3" s="1"/>
  <c r="I69" i="3"/>
  <c r="E100" i="3"/>
  <c r="O68" i="3"/>
  <c r="Q68" i="3" s="1"/>
  <c r="O53" i="3"/>
  <c r="Q53" i="3" s="1"/>
  <c r="O49" i="3"/>
  <c r="Q49" i="3" s="1"/>
  <c r="O45" i="3"/>
  <c r="Q45" i="3" s="1"/>
  <c r="O40" i="3"/>
  <c r="Q40" i="3" s="1"/>
  <c r="O36" i="3"/>
  <c r="Q36" i="3" s="1"/>
  <c r="O31" i="3"/>
  <c r="Q31" i="3" s="1"/>
  <c r="O24" i="3"/>
  <c r="Q24" i="3" s="1"/>
  <c r="O18" i="3"/>
  <c r="Q18" i="3" s="1"/>
  <c r="O14" i="3"/>
  <c r="Q14" i="3" s="1"/>
  <c r="O10" i="3"/>
  <c r="Q10" i="3" s="1"/>
  <c r="L76" i="3"/>
  <c r="G15" i="9" s="1"/>
  <c r="I15" i="9" s="1"/>
  <c r="L25" i="3"/>
  <c r="G6" i="9" s="1"/>
  <c r="J6" i="9" s="1"/>
  <c r="L54" i="3"/>
  <c r="G10" i="9" s="1"/>
  <c r="J10" i="9" s="1"/>
  <c r="L105" i="3"/>
  <c r="G19" i="9" s="1"/>
  <c r="I19" i="9" s="1"/>
  <c r="M100" i="3"/>
  <c r="L29" i="3"/>
  <c r="G7" i="9" s="1"/>
  <c r="J7" i="9" s="1"/>
  <c r="L62" i="3"/>
  <c r="G12" i="9" s="1"/>
  <c r="I12" i="9" s="1"/>
  <c r="L93" i="3"/>
  <c r="G16" i="9" s="1"/>
  <c r="I16" i="9" s="1"/>
  <c r="L113" i="3"/>
  <c r="K100" i="3"/>
  <c r="F100" i="3"/>
  <c r="L34" i="3"/>
  <c r="G8" i="9" s="1"/>
  <c r="I8" i="9" s="1"/>
  <c r="L66" i="3"/>
  <c r="G13" i="9" s="1"/>
  <c r="I13" i="9" s="1"/>
  <c r="L96" i="3"/>
  <c r="G17" i="9" s="1"/>
  <c r="I17" i="9" s="1"/>
  <c r="I113" i="3"/>
  <c r="I105" i="3"/>
  <c r="L41" i="3"/>
  <c r="G9" i="9" s="1"/>
  <c r="J9" i="9" s="1"/>
  <c r="L69" i="3"/>
  <c r="G14" i="9" s="1"/>
  <c r="I14" i="9" s="1"/>
  <c r="L99" i="3"/>
  <c r="G18" i="9" s="1"/>
  <c r="J18" i="9" s="1"/>
  <c r="I76" i="3"/>
  <c r="I19" i="3"/>
  <c r="I66" i="3"/>
  <c r="I29" i="3"/>
  <c r="J100" i="3"/>
  <c r="L19" i="3"/>
  <c r="G5" i="9" s="1"/>
  <c r="I5" i="9" s="1"/>
  <c r="I54" i="3"/>
  <c r="I62" i="3"/>
  <c r="I41" i="3"/>
  <c r="I34" i="3"/>
  <c r="I25" i="3"/>
  <c r="N100" i="3"/>
  <c r="N106" i="3" s="1"/>
  <c r="H100" i="3"/>
  <c r="I93" i="3"/>
  <c r="G100" i="3"/>
  <c r="I18" i="9" l="1"/>
  <c r="J13" i="9"/>
  <c r="I9" i="9"/>
  <c r="J17" i="9"/>
  <c r="J14" i="9"/>
  <c r="I7" i="9"/>
  <c r="G21" i="9"/>
  <c r="G25" i="9" s="1"/>
  <c r="J8" i="9"/>
  <c r="J5" i="9"/>
  <c r="J19" i="9"/>
  <c r="J15" i="9"/>
  <c r="I10" i="9"/>
  <c r="J16" i="9"/>
  <c r="J12" i="9"/>
  <c r="I6" i="9"/>
  <c r="H25" i="9"/>
  <c r="Q57" i="3"/>
  <c r="O25" i="3"/>
  <c r="O54" i="3"/>
  <c r="O62" i="3"/>
  <c r="O93" i="3"/>
  <c r="O34" i="3"/>
  <c r="O69" i="3"/>
  <c r="M106" i="3"/>
  <c r="O66" i="3"/>
  <c r="F106" i="3"/>
  <c r="O76" i="3"/>
  <c r="O105" i="3"/>
  <c r="E106" i="3"/>
  <c r="O19" i="3"/>
  <c r="H106" i="3"/>
  <c r="O41" i="3"/>
  <c r="O29" i="3"/>
  <c r="G106" i="3"/>
  <c r="I100" i="3"/>
  <c r="O96" i="3"/>
  <c r="O99" i="3"/>
  <c r="K106" i="3"/>
  <c r="J106" i="3"/>
  <c r="L100" i="3"/>
  <c r="I21" i="9" l="1"/>
  <c r="I25" i="9" s="1"/>
  <c r="K23" i="9"/>
  <c r="K25" i="9"/>
  <c r="K24" i="9"/>
  <c r="K11" i="9"/>
  <c r="K22" i="9"/>
  <c r="K20" i="9"/>
  <c r="K9" i="9"/>
  <c r="K14" i="9"/>
  <c r="K18" i="9"/>
  <c r="K5" i="9"/>
  <c r="K15" i="9"/>
  <c r="K19" i="9"/>
  <c r="K7" i="9"/>
  <c r="K13" i="9"/>
  <c r="K17" i="9"/>
  <c r="K8" i="9"/>
  <c r="K6" i="9"/>
  <c r="K12" i="9"/>
  <c r="K16" i="9"/>
  <c r="K10" i="9"/>
  <c r="K21" i="9"/>
  <c r="J21" i="9"/>
  <c r="Q69" i="3"/>
  <c r="Q34" i="3"/>
  <c r="Q93" i="3"/>
  <c r="Q99" i="3"/>
  <c r="Q62" i="3"/>
  <c r="Q41" i="3"/>
  <c r="Q29" i="3"/>
  <c r="Q66" i="3"/>
  <c r="Q25" i="3"/>
  <c r="Q105" i="3"/>
  <c r="Q96" i="3"/>
  <c r="Q54" i="3"/>
  <c r="Q19" i="3"/>
  <c r="Q76" i="3"/>
  <c r="M114" i="3"/>
  <c r="E114" i="3"/>
  <c r="G114" i="3"/>
  <c r="F114" i="3"/>
  <c r="I106" i="3"/>
  <c r="O100" i="3"/>
  <c r="Q100" i="3" s="1"/>
  <c r="K114" i="3"/>
  <c r="H114" i="3"/>
  <c r="J114" i="3"/>
  <c r="L106" i="3"/>
  <c r="N114" i="3"/>
  <c r="D22" i="1" s="1"/>
  <c r="J24" i="9" l="1"/>
  <c r="H22" i="1"/>
  <c r="J22" i="1" s="1"/>
  <c r="D24" i="1"/>
  <c r="L114" i="3"/>
  <c r="O114" i="3" s="1"/>
  <c r="I114" i="3"/>
  <c r="O106" i="3"/>
  <c r="Q106" i="3" s="1"/>
  <c r="J25" i="9" l="1"/>
  <c r="H24" i="1"/>
  <c r="F26" i="8"/>
  <c r="J24" i="1"/>
  <c r="Q114" i="3"/>
  <c r="F13" i="8" l="1"/>
  <c r="F24" i="8"/>
  <c r="F23" i="8"/>
  <c r="F6" i="8"/>
  <c r="F21" i="8"/>
  <c r="F10" i="8"/>
  <c r="F16" i="8"/>
  <c r="F12" i="8"/>
  <c r="F9" i="8"/>
  <c r="F15" i="8"/>
  <c r="F17" i="8"/>
  <c r="F8" i="8"/>
  <c r="F4" i="8"/>
  <c r="F14" i="8"/>
  <c r="F11" i="8"/>
  <c r="F18" i="8"/>
  <c r="F19" i="8"/>
  <c r="F22" i="8"/>
  <c r="F5" i="8"/>
  <c r="F7" i="8"/>
  <c r="F20" i="8"/>
</calcChain>
</file>

<file path=xl/sharedStrings.xml><?xml version="1.0" encoding="utf-8"?>
<sst xmlns="http://schemas.openxmlformats.org/spreadsheetml/2006/main" count="489" uniqueCount="369">
  <si>
    <t>Actual spent: six months</t>
  </si>
  <si>
    <t>Col 1</t>
  </si>
  <si>
    <t>Col 2</t>
  </si>
  <si>
    <t>Col 3</t>
  </si>
  <si>
    <t>Col 4</t>
  </si>
  <si>
    <t>Col 5</t>
  </si>
  <si>
    <t>Col 7</t>
  </si>
  <si>
    <t>Col 8</t>
  </si>
  <si>
    <t>A</t>
  </si>
  <si>
    <t>Secretary General</t>
  </si>
  <si>
    <t>B</t>
  </si>
  <si>
    <t>Assistant Secretary General - Programmes</t>
  </si>
  <si>
    <t>C</t>
  </si>
  <si>
    <t>Assistant Secretary General - A &amp; F</t>
  </si>
  <si>
    <t>D</t>
  </si>
  <si>
    <t>Trade and Customs</t>
  </si>
  <si>
    <t>E</t>
  </si>
  <si>
    <t>Infrastructure and Logistics</t>
  </si>
  <si>
    <t>F</t>
  </si>
  <si>
    <t>Agriculture and Industry</t>
  </si>
  <si>
    <t>G</t>
  </si>
  <si>
    <t>Legal and Institutional Affairs</t>
  </si>
  <si>
    <t>H</t>
  </si>
  <si>
    <t>Internal Audit</t>
  </si>
  <si>
    <t>I</t>
  </si>
  <si>
    <t>Strategic Planning</t>
  </si>
  <si>
    <t>J</t>
  </si>
  <si>
    <t>Resource Mobilisation and International Cooperation</t>
  </si>
  <si>
    <t>K</t>
  </si>
  <si>
    <t>Gender and Social Affairs</t>
  </si>
  <si>
    <t>L</t>
  </si>
  <si>
    <t>Corporate communication</t>
  </si>
  <si>
    <t>M</t>
  </si>
  <si>
    <t>Budget and Finance</t>
  </si>
  <si>
    <t>N</t>
  </si>
  <si>
    <t>Human Resources and Administration</t>
  </si>
  <si>
    <t>O</t>
  </si>
  <si>
    <t>Resource Centre</t>
  </si>
  <si>
    <t>P</t>
  </si>
  <si>
    <t>Estates</t>
  </si>
  <si>
    <t>Q</t>
  </si>
  <si>
    <t>Information Networking</t>
  </si>
  <si>
    <t>R</t>
  </si>
  <si>
    <t>Brussels Liaison Office</t>
  </si>
  <si>
    <t>S</t>
  </si>
  <si>
    <t>Statistics</t>
  </si>
  <si>
    <t>T</t>
  </si>
  <si>
    <t>Sub-total Budget</t>
  </si>
  <si>
    <t xml:space="preserve">U </t>
  </si>
  <si>
    <t>ENERGY FORUM</t>
  </si>
  <si>
    <t>-</t>
  </si>
  <si>
    <t>V</t>
  </si>
  <si>
    <t>LEGAL COSTS</t>
  </si>
  <si>
    <t>W</t>
  </si>
  <si>
    <t>X</t>
  </si>
  <si>
    <t>Actual</t>
  </si>
  <si>
    <t>BUDGET LINE</t>
  </si>
  <si>
    <t>No.</t>
  </si>
  <si>
    <t>%</t>
  </si>
  <si>
    <t>STAFF EMOLUMENTS</t>
  </si>
  <si>
    <t xml:space="preserve">BASIC SALARY </t>
  </si>
  <si>
    <t xml:space="preserve">Contractual </t>
  </si>
  <si>
    <t>HOUSING ALLOWANCE</t>
  </si>
  <si>
    <t>MEDICAL ALLOWANCE</t>
  </si>
  <si>
    <t>EDUCATION ALLOWANCE</t>
  </si>
  <si>
    <t>DEPENDANCY ALLOWANCE</t>
  </si>
  <si>
    <t>STAFF OVERTIME ALLOWANCE</t>
  </si>
  <si>
    <t>PAYMENT IN LIEU OF LEAVE</t>
  </si>
  <si>
    <t>GRATUITY</t>
  </si>
  <si>
    <t>HOME LEAVE PASSAGE</t>
  </si>
  <si>
    <t>Committed</t>
  </si>
  <si>
    <t>COST OF LIVING ADJUSTMENT</t>
  </si>
  <si>
    <t>STATUTORY EMPLOYER CONTRIBUTIONS</t>
  </si>
  <si>
    <t>OTHER ALLOWANCES</t>
  </si>
  <si>
    <t>TEMPORARY ASSISTANCE</t>
  </si>
  <si>
    <t>STAFF WELFARE AND INSURANCE</t>
  </si>
  <si>
    <t>GROUP INSURANCE</t>
  </si>
  <si>
    <t>GROUP MEDICAL SCHEME</t>
  </si>
  <si>
    <t>Unpredictable</t>
  </si>
  <si>
    <t>STAFF WELFARE COSTS</t>
  </si>
  <si>
    <t>PROVIDENT  FUND  MGT  COSTS</t>
  </si>
  <si>
    <t>TRAINING</t>
  </si>
  <si>
    <t>SUBSCRIPTION</t>
  </si>
  <si>
    <t>Trend</t>
  </si>
  <si>
    <t>STAFF RECRUITMENT &amp; REPARTRIATION</t>
  </si>
  <si>
    <t>RECRUITMENTS EXPENSES</t>
  </si>
  <si>
    <t>INSTALLATION ALLOWANCE</t>
  </si>
  <si>
    <t>REPARTRIATION COSTS</t>
  </si>
  <si>
    <t>TRAVEL, MEETINGS &amp; WORKSHOPS</t>
  </si>
  <si>
    <t>POLICY ORGANS MEETINGS</t>
  </si>
  <si>
    <t>Last Quarter</t>
  </si>
  <si>
    <t>TECHNICAL COMMITTEE MEETINGS</t>
  </si>
  <si>
    <t xml:space="preserve">CHAIRMANS CO-ORDINATION </t>
  </si>
  <si>
    <t xml:space="preserve">TRAVEL EXPENSES- OFFICIAL </t>
  </si>
  <si>
    <t>RESEARCH FORUM</t>
  </si>
  <si>
    <t>CONSULTANCY</t>
  </si>
  <si>
    <t>CONSULTANCY - HR &amp; ADMINISTRATION</t>
  </si>
  <si>
    <t>CONSULTANCY - TRADE &amp; CUSTOMS</t>
  </si>
  <si>
    <t>CONSULTANCY - INFRASTRUCTURE &amp; LOGISTICS</t>
  </si>
  <si>
    <t>CONSULTANCY - AGRICULTURE &amp; INDUSTRY</t>
  </si>
  <si>
    <t>CONSULTANCY - LEGAL &amp; INSTITUTIONAL SUPP</t>
  </si>
  <si>
    <t>CONSULTANCY - GENDER &amp; SOCIAL AFFAIRS</t>
  </si>
  <si>
    <t>CONSULTANCY  - INFORMATION &amp; NETWORKING</t>
  </si>
  <si>
    <t>CONSULTANCY - INTERNAL AUDIT</t>
  </si>
  <si>
    <t>CONSULTANCY - STRATEGIC PLANNING</t>
  </si>
  <si>
    <t>CONSULTANCY - CORPORATE COMMUNICATIONS</t>
  </si>
  <si>
    <t>CONSULTANCY - BRUSSELS LIAISON OFFICE</t>
  </si>
  <si>
    <t>SUPPORT TO MEMBER STATES</t>
  </si>
  <si>
    <t>CAPACITY BUILDING AT M/S</t>
  </si>
  <si>
    <t>PUBLICATION &amp; VISIBILITY</t>
  </si>
  <si>
    <t xml:space="preserve">PRODUCTION OF PUBLICATIONS </t>
  </si>
  <si>
    <t>PUBLIC RELATIONS/PUBLICITY</t>
  </si>
  <si>
    <t>LIBRARY</t>
  </si>
  <si>
    <t>GRANT COUNTERPART FUNDING</t>
  </si>
  <si>
    <t>OVERHEAD EXPENSES</t>
  </si>
  <si>
    <t>ELECTION MONITORING</t>
  </si>
  <si>
    <t>IT RECURRENT COSTS</t>
  </si>
  <si>
    <t>DISASTOR RECOVERY RENTAL</t>
  </si>
  <si>
    <t xml:space="preserve">IT INFRASTRUCTURE SUPP &amp; ENHANC. </t>
  </si>
  <si>
    <t>SUNSYSTEMS MAINTENANCE &amp; SUPPORT</t>
  </si>
  <si>
    <t>SOFTWARE LICENSES</t>
  </si>
  <si>
    <t>INTERNET BANDWIDTH</t>
  </si>
  <si>
    <t>ADMINISTRATION &amp; GENERAL COSTS</t>
  </si>
  <si>
    <t>OFFICE SUPPLIES</t>
  </si>
  <si>
    <t>PRINTING &amp; STATIONERY</t>
  </si>
  <si>
    <t>MOTOR VEHICLE FUEL</t>
  </si>
  <si>
    <t>M/V REPAIR &amp; MAINTENANCE</t>
  </si>
  <si>
    <t>M/V INSURANCE</t>
  </si>
  <si>
    <t>OFFICE RENT AND RATE</t>
  </si>
  <si>
    <t>HOSPITALITY</t>
  </si>
  <si>
    <t>TELEPHONE, E-MAIL &amp; FAX</t>
  </si>
  <si>
    <t>WATER &amp; ELECTRICITY</t>
  </si>
  <si>
    <t>MAINTENANCE OFFICE EQUIPMENT&amp;FURNITURE</t>
  </si>
  <si>
    <t>MAINTENANCE OFFICE BUILDING</t>
  </si>
  <si>
    <t>MAINTENANCE RESIDENCES</t>
  </si>
  <si>
    <t>SECURITY OFFICE BLOCK</t>
  </si>
  <si>
    <t>INSURANCE- OTHER ASSETS</t>
  </si>
  <si>
    <t>OTHER OFFICE EXPENSES</t>
  </si>
  <si>
    <t>AUDIT COSTS</t>
  </si>
  <si>
    <t>AUDIT COSTS - COBEA</t>
  </si>
  <si>
    <t>FINANCE COSTS</t>
  </si>
  <si>
    <t>BANK CHARGES</t>
  </si>
  <si>
    <t>TOTAL BUDGET</t>
  </si>
  <si>
    <t xml:space="preserve">CAPITAL BUDGET </t>
  </si>
  <si>
    <t>MOTOR VEHICLES</t>
  </si>
  <si>
    <t>FURNITURE &amp; FITTINGS</t>
  </si>
  <si>
    <t>OFFICE EQUIPMENT</t>
  </si>
  <si>
    <t>TOTAL REGULAR BUDGET &amp; CAPITAL BUDGET</t>
  </si>
  <si>
    <t>GRAND TOTAL</t>
  </si>
  <si>
    <t>Budget</t>
  </si>
  <si>
    <t>Re-allocation</t>
  </si>
  <si>
    <t>Revised Budget</t>
  </si>
  <si>
    <t>Jan-Jun</t>
  </si>
  <si>
    <t>Jul-Dec</t>
  </si>
  <si>
    <t>Budget Outturn</t>
  </si>
  <si>
    <t>Increase over 2019 Budget Outturn</t>
  </si>
  <si>
    <t>Amount</t>
  </si>
  <si>
    <t>Expenditure Estimate</t>
  </si>
  <si>
    <t>Comment</t>
  </si>
  <si>
    <t>Note  1</t>
  </si>
  <si>
    <t>Note 2</t>
  </si>
  <si>
    <t>Note 3</t>
  </si>
  <si>
    <t>Note 5</t>
  </si>
  <si>
    <t>Note 4</t>
  </si>
  <si>
    <t>Note 8</t>
  </si>
  <si>
    <t>Note 7</t>
  </si>
  <si>
    <t>Note 6</t>
  </si>
  <si>
    <t>Note 9</t>
  </si>
  <si>
    <t>Note 10</t>
  </si>
  <si>
    <t>Note 12</t>
  </si>
  <si>
    <t>Note 11</t>
  </si>
  <si>
    <t>Note 13</t>
  </si>
  <si>
    <t>Note 14</t>
  </si>
  <si>
    <t>Note 15</t>
  </si>
  <si>
    <t>Note</t>
  </si>
  <si>
    <t>TRAINING AND SUBSCRIPTION</t>
  </si>
  <si>
    <t>Note 16</t>
  </si>
  <si>
    <t>CATEGORY</t>
  </si>
  <si>
    <t xml:space="preserve">DONOR &amp; NAME OF PROJECT </t>
  </si>
  <si>
    <t>African Peace Security Architecture (APSA)</t>
  </si>
  <si>
    <t>Regional Integration Support Mechanism (RISM)</t>
  </si>
  <si>
    <t>Maritime Security Programme (MASE)</t>
  </si>
  <si>
    <t>TCF (11th EDF)</t>
  </si>
  <si>
    <t>Trade Facilitation Programme (11TH EDF)</t>
  </si>
  <si>
    <t xml:space="preserve">Enhancement of a Sustainable Regional energy Market </t>
  </si>
  <si>
    <t xml:space="preserve">Tripartite Transit and Transport Facilitation Program (TTTFP) </t>
  </si>
  <si>
    <t>Enhancing COMESA Capacity in Trade Policy Analysis, Research and Training (TRADECOM)</t>
  </si>
  <si>
    <t xml:space="preserve">COMESA Intra ACP Global Climate Change Alliance Plus (GCCA+) </t>
  </si>
  <si>
    <t>COMESA Cross Border Trade Initiative Programme</t>
  </si>
  <si>
    <t>USAID RDOAG</t>
  </si>
  <si>
    <t>Statistical Capacity Building Project - SCB</t>
  </si>
  <si>
    <t>International Comparison Programme - ICP</t>
  </si>
  <si>
    <t>50 Million Women Speak Project</t>
  </si>
  <si>
    <t>COMESA Airspace Integration Programme</t>
  </si>
  <si>
    <t>VICMED Project</t>
  </si>
  <si>
    <t>Great Lakes Trade Facilitation Project</t>
  </si>
  <si>
    <t>NEPAD</t>
  </si>
  <si>
    <t>Mainstreaming SPS Capacity (STDF &amp; EIF)</t>
  </si>
  <si>
    <t>TOTAL GRANT INCOME</t>
  </si>
  <si>
    <t>Budget outturn</t>
  </si>
  <si>
    <t>Budget Estimate</t>
  </si>
  <si>
    <t>Description</t>
  </si>
  <si>
    <t>Source of funding</t>
  </si>
  <si>
    <t>Item</t>
  </si>
  <si>
    <t>Secretariat</t>
  </si>
  <si>
    <t>Competition Commissiom</t>
  </si>
  <si>
    <t>FEMCOM</t>
  </si>
  <si>
    <t>RIA</t>
  </si>
  <si>
    <t>Total</t>
  </si>
  <si>
    <t>Member States</t>
  </si>
  <si>
    <t>Assessed contributions</t>
  </si>
  <si>
    <t>Reserve Fund</t>
  </si>
  <si>
    <t>Total: Member States</t>
  </si>
  <si>
    <t>Cooperating Partners</t>
  </si>
  <si>
    <t>Grant contributions</t>
  </si>
  <si>
    <r>
      <t xml:space="preserve">Overheads support </t>
    </r>
    <r>
      <rPr>
        <b/>
        <sz val="10"/>
        <color theme="1"/>
        <rFont val="Arial Narrow"/>
        <family val="2"/>
      </rPr>
      <t>(Note 1)</t>
    </r>
  </si>
  <si>
    <t>Total: Grants</t>
  </si>
  <si>
    <r>
      <t xml:space="preserve">Assessed contributions reduction </t>
    </r>
    <r>
      <rPr>
        <b/>
        <sz val="10"/>
        <color theme="1"/>
        <rFont val="Arial Narrow"/>
        <family val="2"/>
      </rPr>
      <t>(Note  2)</t>
    </r>
  </si>
  <si>
    <r>
      <t xml:space="preserve">Reserve Fund </t>
    </r>
    <r>
      <rPr>
        <b/>
        <sz val="10"/>
        <color theme="1"/>
        <rFont val="Arial Narrow"/>
        <family val="2"/>
      </rPr>
      <t>(Note 3)</t>
    </r>
  </si>
  <si>
    <t>Overheads support</t>
  </si>
  <si>
    <t>Note 1: Overheads - US$727,092</t>
  </si>
  <si>
    <t>D+3</t>
  </si>
  <si>
    <t>Web Editor</t>
  </si>
  <si>
    <t>Governance, peace &amp; security</t>
  </si>
  <si>
    <t>Security</t>
  </si>
  <si>
    <t>Note 2: Tunisia and Somalia (reduction: US$1,050,661)</t>
  </si>
  <si>
    <t>From</t>
  </si>
  <si>
    <t>To</t>
  </si>
  <si>
    <t>Somalia</t>
  </si>
  <si>
    <t>Ratification of membership not received</t>
  </si>
  <si>
    <t>Tunisia</t>
  </si>
  <si>
    <t>Assessment, effective June 2019 on receipt of membership ratification</t>
  </si>
  <si>
    <t xml:space="preserve">Note 3: Reserve Fund </t>
  </si>
  <si>
    <t>2019 Expenditure to be maintained at current level by securing use of Reserve Fund</t>
  </si>
  <si>
    <t>Without Reserve Fund use, expenditure budget to be reduced by US$1,443,559</t>
  </si>
  <si>
    <t>2019 Revised Budget</t>
  </si>
  <si>
    <t>Overheads</t>
  </si>
  <si>
    <t>Country</t>
  </si>
  <si>
    <t>Budget ratios</t>
  </si>
  <si>
    <t>Contributions</t>
  </si>
  <si>
    <t>Burundi</t>
  </si>
  <si>
    <t>Comoros</t>
  </si>
  <si>
    <t>Congo, Dem. Rep.</t>
  </si>
  <si>
    <t>Djibouti</t>
  </si>
  <si>
    <t>Egypt, Arab Rep.</t>
  </si>
  <si>
    <t>Eritrea</t>
  </si>
  <si>
    <t>Eswatini</t>
  </si>
  <si>
    <t>Ethiopia</t>
  </si>
  <si>
    <t>Kenya</t>
  </si>
  <si>
    <t>Libya</t>
  </si>
  <si>
    <t>Madagascar</t>
  </si>
  <si>
    <t>Malawi</t>
  </si>
  <si>
    <t>Mauritius</t>
  </si>
  <si>
    <t>Rwanda</t>
  </si>
  <si>
    <t>Seychelles</t>
  </si>
  <si>
    <t>Somali</t>
  </si>
  <si>
    <t>Sudan</t>
  </si>
  <si>
    <t>Uganda</t>
  </si>
  <si>
    <t>Zambia</t>
  </si>
  <si>
    <t>Zimbabwe</t>
  </si>
  <si>
    <t>Required Funding</t>
  </si>
  <si>
    <t>2020 Budget Expenditure Estimate - project (Grants funding)</t>
  </si>
  <si>
    <t>2019 Original Budget</t>
  </si>
  <si>
    <t>Expenditure</t>
  </si>
  <si>
    <t>Funding</t>
  </si>
  <si>
    <t>2020 Budget Estimates</t>
  </si>
  <si>
    <t>2021-2025 MTSP PLANNING MEETING</t>
  </si>
  <si>
    <t>MINISTERS OF FINANCE &amp; GOVERNORS</t>
  </si>
  <si>
    <t>Ref</t>
  </si>
  <si>
    <t>Division/Unit</t>
  </si>
  <si>
    <t>2017 Actual</t>
  </si>
  <si>
    <t>2018 Actual</t>
  </si>
  <si>
    <t xml:space="preserve">Budget </t>
  </si>
  <si>
    <t>Budget outturn projection</t>
  </si>
  <si>
    <t>2020 Budget Proposal</t>
  </si>
  <si>
    <t>Col 6</t>
  </si>
  <si>
    <t>Increase before new budget lines</t>
  </si>
  <si>
    <t>New Budget Items - additional 5% increase</t>
  </si>
  <si>
    <t>Y</t>
  </si>
  <si>
    <t>Z</t>
  </si>
  <si>
    <t>Total Budget</t>
  </si>
  <si>
    <t>Increase after new budget lines</t>
  </si>
  <si>
    <t>IT AUDITOR</t>
  </si>
  <si>
    <t>Analysis of Total Budget</t>
  </si>
  <si>
    <t>Staff Emolument Costs</t>
  </si>
  <si>
    <t>Activities and Services</t>
  </si>
  <si>
    <t>Analysis of Total Budget %</t>
  </si>
  <si>
    <t>Staff Emolument Costs(%)</t>
  </si>
  <si>
    <t>Activities and Services (%)</t>
  </si>
  <si>
    <t>2020 Budget Expenditure Estimate - per detailed Budget line (Member States funding)</t>
  </si>
  <si>
    <t>NEW ITEMS WITHIN EXISTING BUDGET LINES</t>
  </si>
  <si>
    <t>NEW ITEMS</t>
  </si>
  <si>
    <t>2020 Assessed Member States contribution</t>
  </si>
  <si>
    <t>Increase over 2019</t>
  </si>
  <si>
    <t>TOTAL: Member States funded</t>
  </si>
  <si>
    <t>Note 17</t>
  </si>
  <si>
    <t>Institutional support</t>
  </si>
  <si>
    <t>TOTAL: Grants funded</t>
  </si>
  <si>
    <t>Staff Emoluments</t>
  </si>
  <si>
    <t>Staff Welfare And Insurance</t>
  </si>
  <si>
    <t>Training And Subscription</t>
  </si>
  <si>
    <t>Staff Recruitment &amp; Repartriation</t>
  </si>
  <si>
    <t>Travel, Meetings &amp; Workshops</t>
  </si>
  <si>
    <t>Consultancy</t>
  </si>
  <si>
    <t>Support To Member States</t>
  </si>
  <si>
    <t>Publication &amp; Visibility</t>
  </si>
  <si>
    <t>Grant Counterpart Funding</t>
  </si>
  <si>
    <t>Election Monitoring</t>
  </si>
  <si>
    <t>It Recurrent Costs</t>
  </si>
  <si>
    <t>Administration &amp; General Costs</t>
  </si>
  <si>
    <t>Audit Costs</t>
  </si>
  <si>
    <t>Finance Costs</t>
  </si>
  <si>
    <t xml:space="preserve">Capital Budget </t>
  </si>
  <si>
    <t>New Items</t>
  </si>
  <si>
    <t>Note 18</t>
  </si>
  <si>
    <t xml:space="preserve">Change over 2019 </t>
  </si>
  <si>
    <t>Change over 2019 [%]</t>
  </si>
  <si>
    <t>Cost composition [%]</t>
  </si>
  <si>
    <t>2020 Budget Expenditure Estimate - per cost centre (Member States Funding)</t>
  </si>
  <si>
    <t>2020 Budget Expenditure Estimate -  Member States and Grant funding</t>
  </si>
  <si>
    <t>Grant expenditure</t>
  </si>
  <si>
    <t>In accordance with Article 168, resources provided under grant arrangements suppliment resources availed by Member States. Given this arrangement, Member States are responsible for staff emoluments and other institutional services.</t>
  </si>
  <si>
    <t xml:space="preserve">Recognising the existing funding limitations, Cooperating Partners have agreed to contribute towards institutional services. </t>
  </si>
  <si>
    <t>Note 17.1</t>
  </si>
  <si>
    <t>Costs towards activities defined as programme</t>
  </si>
  <si>
    <t>2: Travel, Meetings &amp; Workshops</t>
  </si>
  <si>
    <t>3: Equipment</t>
  </si>
  <si>
    <t>1: Fees: short term &amp; long term experts and consultants</t>
  </si>
  <si>
    <t>4: Evaluation and audits</t>
  </si>
  <si>
    <r>
      <rPr>
        <b/>
        <sz val="10"/>
        <rFont val="Arial Narrow"/>
        <family val="2"/>
      </rPr>
      <t>Programme</t>
    </r>
    <r>
      <rPr>
        <sz val="10"/>
        <rFont val="Arial Narrow"/>
        <family val="2"/>
      </rPr>
      <t>: Fees; Travel meetings &amp; workshop; Equipment; Evaluation &amp; audits</t>
    </r>
  </si>
  <si>
    <t>European Union</t>
  </si>
  <si>
    <t>United States Agency for International Development</t>
  </si>
  <si>
    <t xml:space="preserve">African Development Bank </t>
  </si>
  <si>
    <t>World Bank</t>
  </si>
  <si>
    <t>Other Cooperating Partners</t>
  </si>
  <si>
    <t>Member State</t>
  </si>
  <si>
    <t xml:space="preserve"> BURUNDI </t>
  </si>
  <si>
    <t xml:space="preserve"> COMOROS </t>
  </si>
  <si>
    <t xml:space="preserve"> DJIBOUTI </t>
  </si>
  <si>
    <t xml:space="preserve"> DRC </t>
  </si>
  <si>
    <t xml:space="preserve"> EGYPT </t>
  </si>
  <si>
    <t xml:space="preserve"> ERITREA </t>
  </si>
  <si>
    <t xml:space="preserve"> ETHIOPIA </t>
  </si>
  <si>
    <t xml:space="preserve"> KENYA </t>
  </si>
  <si>
    <t xml:space="preserve"> LIBYA </t>
  </si>
  <si>
    <t xml:space="preserve"> MADAGASCAR </t>
  </si>
  <si>
    <t xml:space="preserve"> MALAWI </t>
  </si>
  <si>
    <t xml:space="preserve"> MAURITIUS </t>
  </si>
  <si>
    <t xml:space="preserve"> RWANDA </t>
  </si>
  <si>
    <t xml:space="preserve"> SEYCHELLES </t>
  </si>
  <si>
    <t xml:space="preserve"> SUDAN </t>
  </si>
  <si>
    <t xml:space="preserve"> SWAZILAND </t>
  </si>
  <si>
    <t xml:space="preserve"> UGANDA </t>
  </si>
  <si>
    <t xml:space="preserve"> ZAMBIA </t>
  </si>
  <si>
    <t xml:space="preserve"> ZIMBABWE </t>
  </si>
  <si>
    <t xml:space="preserve"> TOTAL </t>
  </si>
  <si>
    <t>Cash tranfer from COMESA to Member State</t>
  </si>
  <si>
    <t>Receipt of Assessed Member State contribution</t>
  </si>
  <si>
    <t>Difference</t>
  </si>
  <si>
    <t>% Assessed contributon / Cash transfer</t>
  </si>
  <si>
    <t>Cash transfer from COMESA to Member State (2010 - 2019)</t>
  </si>
  <si>
    <t>Appendix 1</t>
  </si>
  <si>
    <t>Appendix 2</t>
  </si>
  <si>
    <t>Appendix 3</t>
  </si>
  <si>
    <t>Appendix 4A</t>
  </si>
  <si>
    <t>Appendix 4B</t>
  </si>
  <si>
    <t>Appendix 5</t>
  </si>
  <si>
    <t>Appendix 6</t>
  </si>
  <si>
    <t>2020 Budget Estimates - Member States and Grants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</si>
</sst>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2"/>
      <color rgb="FF00000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i/>
      <sz val="11"/>
      <color theme="1"/>
      <name val="Calibri"/>
      <family val="2"/>
      <scheme val="minor"/>
    </font>
    <font>
      <b/>
      <i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sz val="11"/>
      <name val="Arial Narrow"/>
      <family val="2"/>
    </font>
    <font>
      <b/>
      <sz val="9"/>
      <color theme="1"/>
      <name val="Arial Narrow"/>
      <family val="2"/>
    </font>
    <font>
      <b/>
      <sz val="12"/>
      <name val="Arial Narrow"/>
      <family val="2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0">
    <xf numFmtId="0" fontId="0" fillId="0" borderId="0" xfId="0"/>
    <xf numFmtId="0" fontId="0" fillId="0" borderId="0" xfId="0" applyAlignment="1">
      <alignment horizontal="left"/>
    </xf>
    <xf numFmtId="0" fontId="12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3" xfId="0" applyFont="1" applyFill="1" applyBorder="1" applyAlignment="1">
      <alignment vertical="center" wrapText="1"/>
    </xf>
    <xf numFmtId="0" fontId="11" fillId="6" borderId="9" xfId="0" applyFont="1" applyFill="1" applyBorder="1" applyAlignment="1">
      <alignment horizontal="righ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2" fillId="7" borderId="10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vertical="center" wrapText="1"/>
    </xf>
    <xf numFmtId="0" fontId="11" fillId="7" borderId="10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vertical="center" wrapText="1"/>
    </xf>
    <xf numFmtId="0" fontId="12" fillId="0" borderId="10" xfId="0" applyFont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right"/>
    </xf>
    <xf numFmtId="165" fontId="13" fillId="0" borderId="0" xfId="1" applyNumberFormat="1" applyFont="1" applyAlignment="1">
      <alignment horizontal="right" vertical="top" wrapText="1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4" fillId="5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vertical="top" wrapText="1"/>
    </xf>
    <xf numFmtId="165" fontId="9" fillId="0" borderId="1" xfId="1" applyNumberFormat="1" applyFont="1" applyBorder="1" applyAlignment="1">
      <alignment horizontal="right" vertical="top" wrapText="1"/>
    </xf>
    <xf numFmtId="9" fontId="15" fillId="0" borderId="1" xfId="2" applyNumberFormat="1" applyFont="1" applyBorder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10" fillId="0" borderId="1" xfId="0" applyFont="1" applyBorder="1" applyAlignment="1">
      <alignment vertical="top" wrapText="1"/>
    </xf>
    <xf numFmtId="165" fontId="10" fillId="0" borderId="1" xfId="1" applyNumberFormat="1" applyFont="1" applyBorder="1" applyAlignment="1">
      <alignment horizontal="right" vertical="top" wrapText="1"/>
    </xf>
    <xf numFmtId="0" fontId="14" fillId="0" borderId="0" xfId="0" applyFont="1" applyAlignment="1">
      <alignment horizontal="right"/>
    </xf>
    <xf numFmtId="9" fontId="14" fillId="0" borderId="1" xfId="2" applyNumberFormat="1" applyFont="1" applyBorder="1" applyAlignment="1">
      <alignment horizontal="center" vertical="top" wrapText="1"/>
    </xf>
    <xf numFmtId="165" fontId="13" fillId="0" borderId="0" xfId="1" applyNumberFormat="1" applyFont="1" applyAlignment="1">
      <alignment horizontal="right" vertical="top"/>
    </xf>
    <xf numFmtId="0" fontId="13" fillId="0" borderId="0" xfId="0" applyFont="1" applyAlignment="1"/>
    <xf numFmtId="0" fontId="14" fillId="0" borderId="1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165" fontId="15" fillId="0" borderId="0" xfId="1" applyNumberFormat="1" applyFont="1" applyAlignment="1">
      <alignment horizontal="right" vertical="top" wrapText="1"/>
    </xf>
    <xf numFmtId="9" fontId="15" fillId="0" borderId="0" xfId="2" applyFont="1" applyAlignment="1">
      <alignment horizontal="center" vertical="top" wrapText="1"/>
    </xf>
    <xf numFmtId="0" fontId="13" fillId="0" borderId="0" xfId="0" applyFont="1" applyAlignment="1">
      <alignment vertical="top"/>
    </xf>
    <xf numFmtId="165" fontId="14" fillId="0" borderId="0" xfId="1" applyNumberFormat="1" applyFont="1" applyAlignment="1">
      <alignment vertical="top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166" fontId="15" fillId="0" borderId="0" xfId="1" applyNumberFormat="1" applyFont="1" applyAlignment="1">
      <alignment vertical="top"/>
    </xf>
    <xf numFmtId="43" fontId="15" fillId="0" borderId="0" xfId="1" applyFont="1" applyAlignment="1">
      <alignment vertical="top"/>
    </xf>
    <xf numFmtId="166" fontId="15" fillId="0" borderId="0" xfId="1" applyNumberFormat="1" applyFont="1" applyAlignment="1"/>
    <xf numFmtId="166" fontId="14" fillId="0" borderId="0" xfId="0" applyNumberFormat="1" applyFont="1" applyAlignment="1"/>
    <xf numFmtId="166" fontId="15" fillId="0" borderId="0" xfId="1" applyNumberFormat="1" applyFont="1" applyAlignment="1">
      <alignment horizontal="right"/>
    </xf>
    <xf numFmtId="0" fontId="11" fillId="6" borderId="1" xfId="0" applyFont="1" applyFill="1" applyBorder="1" applyAlignment="1">
      <alignment horizontal="right" vertical="top" wrapText="1"/>
    </xf>
    <xf numFmtId="0" fontId="11" fillId="6" borderId="2" xfId="0" applyFont="1" applyFill="1" applyBorder="1" applyAlignment="1">
      <alignment horizontal="right" vertical="top" wrapText="1"/>
    </xf>
    <xf numFmtId="0" fontId="11" fillId="6" borderId="11" xfId="0" applyFont="1" applyFill="1" applyBorder="1" applyAlignment="1">
      <alignment horizontal="right" vertical="top" wrapText="1"/>
    </xf>
    <xf numFmtId="165" fontId="12" fillId="2" borderId="1" xfId="1" applyNumberFormat="1" applyFont="1" applyFill="1" applyBorder="1" applyAlignment="1">
      <alignment vertical="top"/>
    </xf>
    <xf numFmtId="165" fontId="12" fillId="2" borderId="2" xfId="1" applyNumberFormat="1" applyFont="1" applyFill="1" applyBorder="1" applyAlignment="1">
      <alignment vertical="top"/>
    </xf>
    <xf numFmtId="165" fontId="12" fillId="2" borderId="11" xfId="1" applyNumberFormat="1" applyFont="1" applyFill="1" applyBorder="1" applyAlignment="1">
      <alignment vertical="top"/>
    </xf>
    <xf numFmtId="165" fontId="12" fillId="7" borderId="1" xfId="1" applyNumberFormat="1" applyFont="1" applyFill="1" applyBorder="1" applyAlignment="1">
      <alignment horizontal="right" vertical="top"/>
    </xf>
    <xf numFmtId="165" fontId="12" fillId="7" borderId="2" xfId="1" applyNumberFormat="1" applyFont="1" applyFill="1" applyBorder="1" applyAlignment="1">
      <alignment horizontal="right" vertical="top"/>
    </xf>
    <xf numFmtId="165" fontId="12" fillId="7" borderId="11" xfId="1" applyNumberFormat="1" applyFont="1" applyFill="1" applyBorder="1" applyAlignment="1">
      <alignment horizontal="right" vertical="top"/>
    </xf>
    <xf numFmtId="165" fontId="12" fillId="0" borderId="1" xfId="1" applyNumberFormat="1" applyFont="1" applyBorder="1" applyAlignment="1">
      <alignment horizontal="right" vertical="top"/>
    </xf>
    <xf numFmtId="165" fontId="12" fillId="0" borderId="2" xfId="1" applyNumberFormat="1" applyFont="1" applyBorder="1" applyAlignment="1">
      <alignment horizontal="right" vertical="top"/>
    </xf>
    <xf numFmtId="165" fontId="12" fillId="0" borderId="11" xfId="1" applyNumberFormat="1" applyFont="1" applyBorder="1" applyAlignment="1">
      <alignment horizontal="right" vertical="top"/>
    </xf>
    <xf numFmtId="165" fontId="11" fillId="7" borderId="1" xfId="1" applyNumberFormat="1" applyFont="1" applyFill="1" applyBorder="1" applyAlignment="1">
      <alignment horizontal="right" vertical="top" wrapText="1"/>
    </xf>
    <xf numFmtId="165" fontId="11" fillId="7" borderId="11" xfId="1" applyNumberFormat="1" applyFont="1" applyFill="1" applyBorder="1" applyAlignment="1">
      <alignment horizontal="right" vertical="top" wrapText="1"/>
    </xf>
    <xf numFmtId="165" fontId="9" fillId="7" borderId="1" xfId="1" applyNumberFormat="1" applyFont="1" applyFill="1" applyBorder="1" applyAlignment="1">
      <alignment horizontal="right" vertical="top"/>
    </xf>
    <xf numFmtId="165" fontId="9" fillId="7" borderId="2" xfId="1" applyNumberFormat="1" applyFont="1" applyFill="1" applyBorder="1" applyAlignment="1">
      <alignment horizontal="right" vertical="top"/>
    </xf>
    <xf numFmtId="165" fontId="9" fillId="7" borderId="11" xfId="1" applyNumberFormat="1" applyFont="1" applyFill="1" applyBorder="1" applyAlignment="1">
      <alignment horizontal="right" vertical="top"/>
    </xf>
    <xf numFmtId="165" fontId="11" fillId="3" borderId="1" xfId="1" applyNumberFormat="1" applyFont="1" applyFill="1" applyBorder="1" applyAlignment="1">
      <alignment horizontal="right" vertical="top" wrapText="1"/>
    </xf>
    <xf numFmtId="165" fontId="11" fillId="3" borderId="11" xfId="1" applyNumberFormat="1" applyFont="1" applyFill="1" applyBorder="1" applyAlignment="1">
      <alignment horizontal="right" vertical="top" wrapText="1"/>
    </xf>
    <xf numFmtId="165" fontId="11" fillId="3" borderId="13" xfId="1" applyNumberFormat="1" applyFont="1" applyFill="1" applyBorder="1" applyAlignment="1">
      <alignment horizontal="right" vertical="top" wrapText="1"/>
    </xf>
    <xf numFmtId="165" fontId="11" fillId="3" borderId="14" xfId="1" applyNumberFormat="1" applyFont="1" applyFill="1" applyBorder="1" applyAlignment="1">
      <alignment horizontal="right" vertical="top" wrapText="1"/>
    </xf>
    <xf numFmtId="0" fontId="16" fillId="8" borderId="1" xfId="0" applyFont="1" applyFill="1" applyBorder="1" applyAlignment="1">
      <alignment horizontal="right" vertical="top" wrapText="1"/>
    </xf>
    <xf numFmtId="0" fontId="16" fillId="8" borderId="11" xfId="0" applyFont="1" applyFill="1" applyBorder="1" applyAlignment="1">
      <alignment horizontal="right" vertical="top" wrapText="1"/>
    </xf>
    <xf numFmtId="0" fontId="16" fillId="0" borderId="20" xfId="0" applyFont="1" applyBorder="1" applyAlignment="1">
      <alignment horizontal="left" vertical="center"/>
    </xf>
    <xf numFmtId="43" fontId="16" fillId="0" borderId="1" xfId="1" applyFont="1" applyBorder="1" applyAlignment="1">
      <alignment horizontal="right"/>
    </xf>
    <xf numFmtId="4" fontId="18" fillId="0" borderId="1" xfId="0" applyNumberFormat="1" applyFont="1" applyBorder="1" applyAlignment="1">
      <alignment horizontal="right"/>
    </xf>
    <xf numFmtId="166" fontId="16" fillId="0" borderId="11" xfId="1" applyNumberFormat="1" applyFont="1" applyBorder="1" applyAlignment="1">
      <alignment horizontal="right"/>
    </xf>
    <xf numFmtId="0" fontId="17" fillId="0" borderId="0" xfId="0" applyFont="1"/>
    <xf numFmtId="0" fontId="16" fillId="0" borderId="20" xfId="0" applyFont="1" applyFill="1" applyBorder="1" applyAlignment="1">
      <alignment horizontal="left" vertical="center"/>
    </xf>
    <xf numFmtId="0" fontId="19" fillId="0" borderId="19" xfId="0" applyFont="1" applyBorder="1"/>
    <xf numFmtId="164" fontId="19" fillId="0" borderId="13" xfId="0" applyNumberFormat="1" applyFont="1" applyBorder="1" applyAlignment="1">
      <alignment horizontal="right"/>
    </xf>
    <xf numFmtId="166" fontId="19" fillId="0" borderId="14" xfId="1" applyNumberFormat="1" applyFont="1" applyBorder="1" applyAlignment="1">
      <alignment horizontal="right"/>
    </xf>
    <xf numFmtId="165" fontId="9" fillId="0" borderId="1" xfId="1" applyNumberFormat="1" applyFont="1" applyFill="1" applyBorder="1" applyAlignment="1">
      <alignment horizontal="right" vertical="top" wrapText="1"/>
    </xf>
    <xf numFmtId="0" fontId="15" fillId="5" borderId="0" xfId="0" applyFont="1" applyFill="1" applyAlignment="1">
      <alignment horizontal="right"/>
    </xf>
    <xf numFmtId="0" fontId="9" fillId="0" borderId="1" xfId="0" applyFont="1" applyFill="1" applyBorder="1" applyAlignment="1">
      <alignment vertical="top" wrapText="1"/>
    </xf>
    <xf numFmtId="0" fontId="9" fillId="0" borderId="0" xfId="0" applyFont="1" applyFill="1" applyAlignment="1">
      <alignment horizontal="right"/>
    </xf>
    <xf numFmtId="0" fontId="15" fillId="0" borderId="0" xfId="0" applyFont="1" applyFill="1" applyAlignment="1">
      <alignment horizontal="right"/>
    </xf>
    <xf numFmtId="9" fontId="15" fillId="0" borderId="1" xfId="2" applyFont="1" applyFill="1" applyBorder="1" applyAlignment="1">
      <alignment horizontal="center" vertical="top" wrapText="1"/>
    </xf>
    <xf numFmtId="165" fontId="10" fillId="0" borderId="1" xfId="1" applyNumberFormat="1" applyFont="1" applyFill="1" applyBorder="1" applyAlignment="1">
      <alignment horizontal="right" vertical="top" wrapText="1"/>
    </xf>
    <xf numFmtId="9" fontId="15" fillId="0" borderId="1" xfId="2" applyFont="1" applyBorder="1" applyAlignment="1">
      <alignment horizontal="center" vertical="top" wrapText="1"/>
    </xf>
    <xf numFmtId="0" fontId="10" fillId="8" borderId="1" xfId="0" applyFont="1" applyFill="1" applyBorder="1" applyAlignment="1">
      <alignment vertical="top" wrapText="1"/>
    </xf>
    <xf numFmtId="165" fontId="10" fillId="8" borderId="1" xfId="1" applyNumberFormat="1" applyFont="1" applyFill="1" applyBorder="1" applyAlignment="1">
      <alignment horizontal="right" vertical="top" wrapText="1"/>
    </xf>
    <xf numFmtId="0" fontId="14" fillId="8" borderId="0" xfId="0" applyFont="1" applyFill="1" applyAlignment="1">
      <alignment horizontal="right"/>
    </xf>
    <xf numFmtId="9" fontId="14" fillId="8" borderId="1" xfId="2" applyFont="1" applyFill="1" applyBorder="1" applyAlignment="1">
      <alignment horizontal="center" vertical="top" wrapText="1"/>
    </xf>
    <xf numFmtId="9" fontId="14" fillId="0" borderId="1" xfId="2" applyFont="1" applyBorder="1" applyAlignment="1">
      <alignment horizontal="center" vertical="top" wrapText="1"/>
    </xf>
    <xf numFmtId="165" fontId="15" fillId="0" borderId="0" xfId="1" applyNumberFormat="1" applyFont="1" applyFill="1" applyAlignment="1">
      <alignment horizontal="right" vertical="top" wrapText="1"/>
    </xf>
    <xf numFmtId="9" fontId="14" fillId="8" borderId="1" xfId="2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right" vertical="top" wrapText="1"/>
    </xf>
    <xf numFmtId="165" fontId="10" fillId="0" borderId="0" xfId="1" applyNumberFormat="1" applyFont="1" applyBorder="1" applyAlignment="1">
      <alignment horizontal="right" vertical="top" wrapText="1"/>
    </xf>
    <xf numFmtId="9" fontId="14" fillId="0" borderId="0" xfId="2" applyNumberFormat="1" applyFont="1" applyBorder="1" applyAlignment="1">
      <alignment horizontal="center" vertical="top" wrapText="1"/>
    </xf>
    <xf numFmtId="9" fontId="13" fillId="0" borderId="0" xfId="2" applyFont="1" applyAlignment="1">
      <alignment vertical="top" wrapText="1"/>
    </xf>
    <xf numFmtId="166" fontId="16" fillId="0" borderId="11" xfId="1" applyNumberFormat="1" applyFont="1" applyFill="1" applyBorder="1" applyAlignment="1">
      <alignment horizontal="right"/>
    </xf>
    <xf numFmtId="166" fontId="19" fillId="0" borderId="14" xfId="1" applyNumberFormat="1" applyFont="1" applyFill="1" applyBorder="1" applyAlignment="1">
      <alignment horizontal="right"/>
    </xf>
    <xf numFmtId="0" fontId="15" fillId="8" borderId="0" xfId="0" applyFont="1" applyFill="1" applyAlignment="1">
      <alignment horizontal="right"/>
    </xf>
    <xf numFmtId="0" fontId="9" fillId="8" borderId="0" xfId="0" applyFont="1" applyFill="1" applyAlignment="1">
      <alignment horizontal="right"/>
    </xf>
    <xf numFmtId="0" fontId="0" fillId="0" borderId="0" xfId="0" applyFont="1" applyAlignment="1">
      <alignment horizontal="right"/>
    </xf>
    <xf numFmtId="165" fontId="1" fillId="0" borderId="0" xfId="1" applyNumberFormat="1" applyFont="1" applyAlignment="1">
      <alignment horizontal="right" vertical="top" wrapText="1"/>
    </xf>
    <xf numFmtId="0" fontId="0" fillId="0" borderId="0" xfId="0" applyFont="1" applyAlignment="1">
      <alignment horizontal="center"/>
    </xf>
    <xf numFmtId="0" fontId="10" fillId="0" borderId="0" xfId="0" applyFont="1"/>
    <xf numFmtId="9" fontId="13" fillId="0" borderId="0" xfId="2" applyFont="1"/>
    <xf numFmtId="9" fontId="10" fillId="0" borderId="0" xfId="2" applyFont="1" applyFill="1" applyBorder="1" applyAlignment="1">
      <alignment horizontal="right" vertical="top" wrapText="1"/>
    </xf>
    <xf numFmtId="0" fontId="21" fillId="0" borderId="0" xfId="0" applyFont="1" applyAlignment="1">
      <alignment horizontal="left"/>
    </xf>
    <xf numFmtId="0" fontId="21" fillId="0" borderId="0" xfId="0" applyFont="1" applyAlignment="1"/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9" fillId="5" borderId="15" xfId="0" applyFont="1" applyFill="1" applyBorder="1" applyAlignment="1">
      <alignment horizontal="left" vertical="center"/>
    </xf>
    <xf numFmtId="0" fontId="19" fillId="5" borderId="16" xfId="0" applyFont="1" applyFill="1" applyBorder="1" applyAlignment="1">
      <alignment vertical="center"/>
    </xf>
    <xf numFmtId="0" fontId="19" fillId="5" borderId="16" xfId="0" applyFont="1" applyFill="1" applyBorder="1" applyAlignment="1">
      <alignment horizontal="right" vertical="top" wrapText="1"/>
    </xf>
    <xf numFmtId="0" fontId="19" fillId="5" borderId="16" xfId="0" applyFont="1" applyFill="1" applyBorder="1" applyAlignment="1">
      <alignment horizontal="left" vertical="top" wrapText="1"/>
    </xf>
    <xf numFmtId="0" fontId="18" fillId="0" borderId="0" xfId="0" applyFont="1" applyAlignment="1">
      <alignment vertical="top"/>
    </xf>
    <xf numFmtId="0" fontId="19" fillId="5" borderId="10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vertical="center"/>
    </xf>
    <xf numFmtId="0" fontId="19" fillId="5" borderId="1" xfId="0" applyFont="1" applyFill="1" applyBorder="1" applyAlignment="1">
      <alignment horizontal="right" vertical="top" wrapText="1"/>
    </xf>
    <xf numFmtId="0" fontId="19" fillId="5" borderId="1" xfId="0" applyFont="1" applyFill="1" applyBorder="1" applyAlignment="1">
      <alignment horizontal="left" vertical="top" wrapText="1"/>
    </xf>
    <xf numFmtId="9" fontId="19" fillId="5" borderId="11" xfId="2" applyFont="1" applyFill="1" applyBorder="1" applyAlignment="1">
      <alignment horizontal="right" vertical="top" wrapText="1"/>
    </xf>
    <xf numFmtId="0" fontId="16" fillId="0" borderId="10" xfId="0" applyFont="1" applyBorder="1" applyAlignment="1">
      <alignment horizontal="left" vertical="center"/>
    </xf>
    <xf numFmtId="38" fontId="19" fillId="0" borderId="1" xfId="0" applyNumberFormat="1" applyFont="1" applyBorder="1" applyAlignment="1">
      <alignment vertical="center"/>
    </xf>
    <xf numFmtId="165" fontId="16" fillId="0" borderId="1" xfId="1" applyNumberFormat="1" applyFont="1" applyBorder="1" applyAlignment="1">
      <alignment horizontal="right" vertical="top" wrapText="1"/>
    </xf>
    <xf numFmtId="165" fontId="19" fillId="0" borderId="1" xfId="1" applyNumberFormat="1" applyFont="1" applyBorder="1" applyAlignment="1">
      <alignment horizontal="right" vertical="top" wrapText="1"/>
    </xf>
    <xf numFmtId="38" fontId="19" fillId="0" borderId="1" xfId="1" applyNumberFormat="1" applyFont="1" applyBorder="1" applyAlignment="1">
      <alignment horizontal="left" vertical="top" wrapText="1"/>
    </xf>
    <xf numFmtId="38" fontId="19" fillId="0" borderId="1" xfId="1" applyNumberFormat="1" applyFont="1" applyBorder="1" applyAlignment="1">
      <alignment horizontal="right" vertical="top" wrapText="1"/>
    </xf>
    <xf numFmtId="9" fontId="16" fillId="0" borderId="11" xfId="2" applyFont="1" applyBorder="1" applyAlignment="1">
      <alignment horizontal="right" vertical="top" wrapText="1"/>
    </xf>
    <xf numFmtId="38" fontId="16" fillId="0" borderId="1" xfId="0" applyNumberFormat="1" applyFont="1" applyBorder="1" applyAlignment="1">
      <alignment vertical="center"/>
    </xf>
    <xf numFmtId="38" fontId="19" fillId="5" borderId="1" xfId="0" applyNumberFormat="1" applyFont="1" applyFill="1" applyBorder="1" applyAlignment="1">
      <alignment vertical="center"/>
    </xf>
    <xf numFmtId="165" fontId="19" fillId="5" borderId="1" xfId="1" applyNumberFormat="1" applyFont="1" applyFill="1" applyBorder="1" applyAlignment="1">
      <alignment horizontal="right" vertical="top" wrapText="1"/>
    </xf>
    <xf numFmtId="38" fontId="19" fillId="5" borderId="1" xfId="1" applyNumberFormat="1" applyFont="1" applyFill="1" applyBorder="1" applyAlignment="1">
      <alignment horizontal="left" vertical="top" wrapText="1"/>
    </xf>
    <xf numFmtId="38" fontId="19" fillId="5" borderId="1" xfId="1" applyNumberFormat="1" applyFont="1" applyFill="1" applyBorder="1" applyAlignment="1">
      <alignment horizontal="right" vertical="top" wrapText="1"/>
    </xf>
    <xf numFmtId="0" fontId="19" fillId="9" borderId="10" xfId="0" applyFont="1" applyFill="1" applyBorder="1" applyAlignment="1">
      <alignment horizontal="left" vertical="center"/>
    </xf>
    <xf numFmtId="38" fontId="19" fillId="9" borderId="1" xfId="0" applyNumberFormat="1" applyFont="1" applyFill="1" applyBorder="1" applyAlignment="1">
      <alignment vertical="center"/>
    </xf>
    <xf numFmtId="165" fontId="19" fillId="9" borderId="1" xfId="1" applyNumberFormat="1" applyFont="1" applyFill="1" applyBorder="1" applyAlignment="1">
      <alignment horizontal="right" vertical="top" wrapText="1"/>
    </xf>
    <xf numFmtId="38" fontId="19" fillId="9" borderId="1" xfId="1" applyNumberFormat="1" applyFont="1" applyFill="1" applyBorder="1" applyAlignment="1">
      <alignment horizontal="left" vertical="top" wrapText="1"/>
    </xf>
    <xf numFmtId="38" fontId="19" fillId="9" borderId="1" xfId="1" applyNumberFormat="1" applyFont="1" applyFill="1" applyBorder="1" applyAlignment="1">
      <alignment horizontal="right" vertical="top" wrapText="1"/>
    </xf>
    <xf numFmtId="38" fontId="16" fillId="0" borderId="1" xfId="1" applyNumberFormat="1" applyFont="1" applyBorder="1" applyAlignment="1">
      <alignment horizontal="left" vertical="top" wrapText="1"/>
    </xf>
    <xf numFmtId="165" fontId="16" fillId="5" borderId="1" xfId="1" applyNumberFormat="1" applyFont="1" applyFill="1" applyBorder="1" applyAlignment="1">
      <alignment horizontal="right" vertical="top" wrapText="1"/>
    </xf>
    <xf numFmtId="0" fontId="19" fillId="4" borderId="10" xfId="0" applyFont="1" applyFill="1" applyBorder="1" applyAlignment="1">
      <alignment horizontal="left" vertical="center"/>
    </xf>
    <xf numFmtId="38" fontId="16" fillId="0" borderId="1" xfId="1" applyNumberFormat="1" applyFont="1" applyBorder="1" applyAlignment="1">
      <alignment horizontal="right" vertical="top" wrapText="1"/>
    </xf>
    <xf numFmtId="165" fontId="19" fillId="4" borderId="1" xfId="1" applyNumberFormat="1" applyFont="1" applyFill="1" applyBorder="1" applyAlignment="1">
      <alignment horizontal="right" vertical="top" wrapText="1"/>
    </xf>
    <xf numFmtId="0" fontId="16" fillId="5" borderId="10" xfId="0" applyFont="1" applyFill="1" applyBorder="1" applyAlignment="1">
      <alignment horizontal="left" vertical="center"/>
    </xf>
    <xf numFmtId="38" fontId="16" fillId="5" borderId="1" xfId="1" applyNumberFormat="1" applyFont="1" applyFill="1" applyBorder="1" applyAlignment="1">
      <alignment horizontal="left" vertical="top" wrapText="1"/>
    </xf>
    <xf numFmtId="38" fontId="16" fillId="5" borderId="1" xfId="1" applyNumberFormat="1" applyFont="1" applyFill="1" applyBorder="1" applyAlignment="1">
      <alignment horizontal="right" vertical="top" wrapText="1"/>
    </xf>
    <xf numFmtId="9" fontId="16" fillId="5" borderId="11" xfId="2" applyFont="1" applyFill="1" applyBorder="1" applyAlignment="1">
      <alignment horizontal="right" vertical="top" wrapText="1"/>
    </xf>
    <xf numFmtId="0" fontId="19" fillId="5" borderId="12" xfId="0" applyFont="1" applyFill="1" applyBorder="1" applyAlignment="1">
      <alignment horizontal="left" vertical="center"/>
    </xf>
    <xf numFmtId="38" fontId="19" fillId="5" borderId="13" xfId="0" applyNumberFormat="1" applyFont="1" applyFill="1" applyBorder="1" applyAlignment="1">
      <alignment vertical="center"/>
    </xf>
    <xf numFmtId="165" fontId="19" fillId="5" borderId="13" xfId="1" applyNumberFormat="1" applyFont="1" applyFill="1" applyBorder="1" applyAlignment="1">
      <alignment horizontal="right" vertical="top" wrapText="1"/>
    </xf>
    <xf numFmtId="38" fontId="19" fillId="5" borderId="13" xfId="1" applyNumberFormat="1" applyFont="1" applyFill="1" applyBorder="1" applyAlignment="1">
      <alignment horizontal="left" vertical="top" wrapText="1"/>
    </xf>
    <xf numFmtId="38" fontId="19" fillId="5" borderId="13" xfId="1" applyNumberFormat="1" applyFont="1" applyFill="1" applyBorder="1" applyAlignment="1">
      <alignment horizontal="right" vertical="top" wrapText="1"/>
    </xf>
    <xf numFmtId="9" fontId="19" fillId="5" borderId="14" xfId="2" applyFont="1" applyFill="1" applyBorder="1" applyAlignment="1">
      <alignment horizontal="right" vertical="top" wrapText="1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9" fontId="18" fillId="0" borderId="0" xfId="2" applyFont="1" applyAlignment="1">
      <alignment vertical="top"/>
    </xf>
    <xf numFmtId="0" fontId="18" fillId="0" borderId="0" xfId="0" applyFont="1" applyAlignment="1"/>
    <xf numFmtId="0" fontId="7" fillId="0" borderId="0" xfId="0" applyFont="1"/>
    <xf numFmtId="0" fontId="6" fillId="0" borderId="0" xfId="0" applyFont="1"/>
    <xf numFmtId="0" fontId="3" fillId="3" borderId="24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3" fillId="3" borderId="32" xfId="0" applyFont="1" applyFill="1" applyBorder="1" applyAlignment="1">
      <alignment horizontal="left" vertical="center"/>
    </xf>
    <xf numFmtId="0" fontId="3" fillId="3" borderId="33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3" borderId="36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vertical="center"/>
    </xf>
    <xf numFmtId="3" fontId="4" fillId="0" borderId="38" xfId="0" applyNumberFormat="1" applyFont="1" applyFill="1" applyBorder="1" applyAlignment="1">
      <alignment horizontal="right" vertical="center"/>
    </xf>
    <xf numFmtId="3" fontId="20" fillId="0" borderId="39" xfId="0" applyNumberFormat="1" applyFont="1" applyFill="1" applyBorder="1" applyAlignment="1">
      <alignment horizontal="right" vertical="center"/>
    </xf>
    <xf numFmtId="3" fontId="4" fillId="0" borderId="40" xfId="0" applyNumberFormat="1" applyFont="1" applyBorder="1" applyAlignment="1">
      <alignment horizontal="right" vertical="center"/>
    </xf>
    <xf numFmtId="3" fontId="4" fillId="0" borderId="39" xfId="0" applyNumberFormat="1" applyFont="1" applyBorder="1" applyAlignment="1">
      <alignment horizontal="right" vertical="center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vertical="center"/>
    </xf>
    <xf numFmtId="3" fontId="4" fillId="0" borderId="42" xfId="0" applyNumberFormat="1" applyFont="1" applyFill="1" applyBorder="1" applyAlignment="1">
      <alignment horizontal="right" vertical="center"/>
    </xf>
    <xf numFmtId="3" fontId="20" fillId="0" borderId="43" xfId="0" applyNumberFormat="1" applyFont="1" applyFill="1" applyBorder="1" applyAlignment="1">
      <alignment horizontal="right" vertical="center"/>
    </xf>
    <xf numFmtId="3" fontId="4" fillId="0" borderId="43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left" vertical="center"/>
    </xf>
    <xf numFmtId="0" fontId="3" fillId="0" borderId="44" xfId="0" applyFont="1" applyBorder="1" applyAlignment="1">
      <alignment vertical="center"/>
    </xf>
    <xf numFmtId="3" fontId="3" fillId="0" borderId="44" xfId="0" applyNumberFormat="1" applyFont="1" applyFill="1" applyBorder="1" applyAlignment="1">
      <alignment vertical="center"/>
    </xf>
    <xf numFmtId="3" fontId="3" fillId="0" borderId="45" xfId="0" applyNumberFormat="1" applyFont="1" applyBorder="1" applyAlignment="1">
      <alignment horizontal="right" vertical="center"/>
    </xf>
    <xf numFmtId="0" fontId="5" fillId="5" borderId="24" xfId="0" applyFont="1" applyFill="1" applyBorder="1" applyAlignment="1">
      <alignment horizontal="left" vertical="center"/>
    </xf>
    <xf numFmtId="0" fontId="5" fillId="5" borderId="46" xfId="0" applyFont="1" applyFill="1" applyBorder="1" applyAlignment="1">
      <alignment vertical="center"/>
    </xf>
    <xf numFmtId="3" fontId="5" fillId="5" borderId="46" xfId="0" applyNumberFormat="1" applyFont="1" applyFill="1" applyBorder="1" applyAlignment="1">
      <alignment vertical="center"/>
    </xf>
    <xf numFmtId="3" fontId="5" fillId="5" borderId="46" xfId="0" applyNumberFormat="1" applyFont="1" applyFill="1" applyBorder="1" applyAlignment="1">
      <alignment horizontal="right" vertical="center"/>
    </xf>
    <xf numFmtId="3" fontId="22" fillId="5" borderId="27" xfId="0" applyNumberFormat="1" applyFont="1" applyFill="1" applyBorder="1" applyAlignment="1">
      <alignment horizontal="right" vertical="center"/>
    </xf>
    <xf numFmtId="9" fontId="5" fillId="5" borderId="27" xfId="2" applyFont="1" applyFill="1" applyBorder="1" applyAlignment="1">
      <alignment horizontal="right" vertical="center"/>
    </xf>
    <xf numFmtId="0" fontId="3" fillId="0" borderId="47" xfId="0" applyFont="1" applyBorder="1" applyAlignment="1">
      <alignment horizontal="left" vertical="center"/>
    </xf>
    <xf numFmtId="3" fontId="3" fillId="0" borderId="44" xfId="0" applyNumberFormat="1" applyFont="1" applyBorder="1" applyAlignment="1">
      <alignment horizontal="right" vertical="center"/>
    </xf>
    <xf numFmtId="0" fontId="3" fillId="5" borderId="30" xfId="0" applyFont="1" applyFill="1" applyBorder="1" applyAlignment="1">
      <alignment horizontal="left" vertical="center"/>
    </xf>
    <xf numFmtId="0" fontId="3" fillId="5" borderId="31" xfId="0" applyFont="1" applyFill="1" applyBorder="1" applyAlignment="1">
      <alignment vertical="center"/>
    </xf>
    <xf numFmtId="3" fontId="3" fillId="5" borderId="44" xfId="0" applyNumberFormat="1" applyFont="1" applyFill="1" applyBorder="1" applyAlignment="1">
      <alignment horizontal="right" vertical="center"/>
    </xf>
    <xf numFmtId="3" fontId="3" fillId="5" borderId="45" xfId="0" applyNumberFormat="1" applyFont="1" applyFill="1" applyBorder="1" applyAlignment="1">
      <alignment horizontal="right" vertical="center"/>
    </xf>
    <xf numFmtId="0" fontId="5" fillId="5" borderId="30" xfId="0" applyFont="1" applyFill="1" applyBorder="1" applyAlignment="1">
      <alignment horizontal="left" vertical="center"/>
    </xf>
    <xf numFmtId="0" fontId="5" fillId="5" borderId="44" xfId="0" applyFont="1" applyFill="1" applyBorder="1" applyAlignment="1">
      <alignment vertical="center"/>
    </xf>
    <xf numFmtId="3" fontId="5" fillId="5" borderId="44" xfId="0" applyNumberFormat="1" applyFont="1" applyFill="1" applyBorder="1" applyAlignment="1">
      <alignment vertical="center"/>
    </xf>
    <xf numFmtId="3" fontId="5" fillId="5" borderId="44" xfId="0" applyNumberFormat="1" applyFont="1" applyFill="1" applyBorder="1" applyAlignment="1">
      <alignment horizontal="right" vertical="center"/>
    </xf>
    <xf numFmtId="3" fontId="22" fillId="5" borderId="45" xfId="0" applyNumberFormat="1" applyFont="1" applyFill="1" applyBorder="1" applyAlignment="1">
      <alignment horizontal="right" vertical="center"/>
    </xf>
    <xf numFmtId="9" fontId="5" fillId="5" borderId="45" xfId="2" applyNumberFormat="1" applyFont="1" applyFill="1" applyBorder="1" applyAlignment="1">
      <alignment horizontal="right" vertical="center"/>
    </xf>
    <xf numFmtId="3" fontId="0" fillId="0" borderId="0" xfId="0" applyNumberFormat="1"/>
    <xf numFmtId="0" fontId="3" fillId="3" borderId="29" xfId="0" applyFont="1" applyFill="1" applyBorder="1" applyAlignment="1">
      <alignment horizontal="left" vertical="center"/>
    </xf>
    <xf numFmtId="0" fontId="0" fillId="0" borderId="0" xfId="0" applyBorder="1"/>
    <xf numFmtId="0" fontId="3" fillId="3" borderId="35" xfId="0" applyFont="1" applyFill="1" applyBorder="1" applyAlignment="1">
      <alignment horizontal="left" vertical="center" wrapText="1"/>
    </xf>
    <xf numFmtId="0" fontId="3" fillId="3" borderId="50" xfId="0" applyFont="1" applyFill="1" applyBorder="1" applyAlignment="1">
      <alignment vertical="center"/>
    </xf>
    <xf numFmtId="0" fontId="3" fillId="0" borderId="38" xfId="0" applyFont="1" applyBorder="1" applyAlignment="1">
      <alignment vertical="center"/>
    </xf>
    <xf numFmtId="3" fontId="4" fillId="0" borderId="39" xfId="0" applyNumberFormat="1" applyFont="1" applyFill="1" applyBorder="1" applyAlignment="1">
      <alignment horizontal="right" vertical="center"/>
    </xf>
    <xf numFmtId="9" fontId="4" fillId="0" borderId="38" xfId="2" applyFont="1" applyFill="1" applyBorder="1" applyAlignment="1">
      <alignment horizontal="right" vertical="center"/>
    </xf>
    <xf numFmtId="9" fontId="4" fillId="0" borderId="39" xfId="2" applyFont="1" applyFill="1" applyBorder="1" applyAlignment="1">
      <alignment horizontal="right" vertical="center"/>
    </xf>
    <xf numFmtId="9" fontId="3" fillId="5" borderId="30" xfId="2" applyFont="1" applyFill="1" applyBorder="1" applyAlignment="1">
      <alignment horizontal="left" vertical="center"/>
    </xf>
    <xf numFmtId="9" fontId="3" fillId="5" borderId="31" xfId="2" applyFont="1" applyFill="1" applyBorder="1" applyAlignment="1">
      <alignment vertical="center"/>
    </xf>
    <xf numFmtId="9" fontId="3" fillId="5" borderId="44" xfId="2" applyFont="1" applyFill="1" applyBorder="1" applyAlignment="1">
      <alignment horizontal="right" vertical="center"/>
    </xf>
    <xf numFmtId="9" fontId="3" fillId="5" borderId="45" xfId="2" applyFont="1" applyFill="1" applyBorder="1" applyAlignment="1">
      <alignment horizontal="right" vertical="center"/>
    </xf>
    <xf numFmtId="0" fontId="15" fillId="0" borderId="5" xfId="0" applyFont="1" applyBorder="1" applyAlignment="1">
      <alignment vertical="top" wrapText="1"/>
    </xf>
    <xf numFmtId="0" fontId="15" fillId="0" borderId="21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9" fillId="0" borderId="21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14" fillId="5" borderId="2" xfId="0" applyFont="1" applyFill="1" applyBorder="1" applyAlignment="1">
      <alignment horizontal="center" vertical="top" wrapText="1"/>
    </xf>
    <xf numFmtId="0" fontId="9" fillId="5" borderId="3" xfId="0" applyFont="1" applyFill="1" applyBorder="1" applyAlignment="1">
      <alignment horizontal="center" vertical="top" wrapText="1"/>
    </xf>
    <xf numFmtId="0" fontId="9" fillId="5" borderId="4" xfId="0" applyFont="1" applyFill="1" applyBorder="1" applyAlignment="1">
      <alignment vertical="top" wrapText="1"/>
    </xf>
    <xf numFmtId="0" fontId="14" fillId="5" borderId="5" xfId="0" applyFont="1" applyFill="1" applyBorder="1" applyAlignment="1">
      <alignment vertical="top" wrapText="1"/>
    </xf>
    <xf numFmtId="0" fontId="9" fillId="5" borderId="21" xfId="0" applyFont="1" applyFill="1" applyBorder="1" applyAlignment="1">
      <alignment vertical="top" wrapText="1"/>
    </xf>
    <xf numFmtId="0" fontId="14" fillId="5" borderId="22" xfId="0" applyFont="1" applyFill="1" applyBorder="1" applyAlignment="1">
      <alignment horizontal="center" vertical="top" wrapText="1"/>
    </xf>
    <xf numFmtId="0" fontId="0" fillId="5" borderId="23" xfId="0" applyFill="1" applyBorder="1" applyAlignment="1">
      <alignment vertical="top" wrapText="1"/>
    </xf>
    <xf numFmtId="0" fontId="14" fillId="5" borderId="5" xfId="0" applyFont="1" applyFill="1" applyBorder="1" applyAlignment="1">
      <alignment horizontal="center" vertical="top" wrapText="1"/>
    </xf>
    <xf numFmtId="0" fontId="9" fillId="5" borderId="21" xfId="0" applyFont="1" applyFill="1" applyBorder="1" applyAlignment="1">
      <alignment horizontal="center" vertical="top" wrapText="1"/>
    </xf>
    <xf numFmtId="0" fontId="16" fillId="8" borderId="16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left" vertical="top" wrapText="1"/>
    </xf>
    <xf numFmtId="0" fontId="16" fillId="0" borderId="20" xfId="0" applyFont="1" applyBorder="1" applyAlignment="1">
      <alignment horizontal="left" vertical="top" wrapText="1"/>
    </xf>
    <xf numFmtId="0" fontId="19" fillId="5" borderId="16" xfId="0" applyFont="1" applyFill="1" applyBorder="1" applyAlignment="1">
      <alignment horizontal="center" vertical="top" wrapText="1"/>
    </xf>
    <xf numFmtId="0" fontId="16" fillId="5" borderId="16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 vertical="top" wrapText="1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11" fillId="6" borderId="16" xfId="0" applyFont="1" applyFill="1" applyBorder="1" applyAlignment="1">
      <alignment vertical="top" wrapText="1"/>
    </xf>
    <xf numFmtId="0" fontId="11" fillId="6" borderId="15" xfId="0" applyFont="1" applyFill="1" applyBorder="1" applyAlignment="1">
      <alignment horizontal="left" vertical="top" wrapText="1"/>
    </xf>
    <xf numFmtId="0" fontId="11" fillId="6" borderId="17" xfId="0" applyFont="1" applyFill="1" applyBorder="1" applyAlignment="1">
      <alignment horizontal="center" vertical="top" wrapText="1"/>
    </xf>
    <xf numFmtId="9" fontId="19" fillId="0" borderId="14" xfId="2" applyFont="1" applyFill="1" applyBorder="1" applyAlignment="1">
      <alignment horizontal="right"/>
    </xf>
    <xf numFmtId="165" fontId="9" fillId="2" borderId="1" xfId="1" applyNumberFormat="1" applyFont="1" applyFill="1" applyBorder="1" applyAlignment="1">
      <alignment vertical="top"/>
    </xf>
    <xf numFmtId="165" fontId="9" fillId="2" borderId="2" xfId="1" applyNumberFormat="1" applyFont="1" applyFill="1" applyBorder="1" applyAlignment="1">
      <alignment vertical="top"/>
    </xf>
    <xf numFmtId="165" fontId="9" fillId="2" borderId="11" xfId="1" applyNumberFormat="1" applyFont="1" applyFill="1" applyBorder="1" applyAlignment="1">
      <alignment vertical="top"/>
    </xf>
    <xf numFmtId="165" fontId="9" fillId="7" borderId="1" xfId="1" applyNumberFormat="1" applyFont="1" applyFill="1" applyBorder="1" applyAlignment="1">
      <alignment vertical="top"/>
    </xf>
    <xf numFmtId="165" fontId="9" fillId="7" borderId="2" xfId="1" applyNumberFormat="1" applyFont="1" applyFill="1" applyBorder="1" applyAlignment="1">
      <alignment vertical="top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9" fillId="0" borderId="0" xfId="0" applyFont="1"/>
    <xf numFmtId="0" fontId="9" fillId="0" borderId="8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3" fontId="12" fillId="7" borderId="1" xfId="0" applyNumberFormat="1" applyFont="1" applyFill="1" applyBorder="1" applyAlignment="1">
      <alignment horizontal="right" vertical="center"/>
    </xf>
    <xf numFmtId="0" fontId="9" fillId="0" borderId="10" xfId="0" applyFont="1" applyBorder="1" applyAlignment="1">
      <alignment horizontal="left"/>
    </xf>
    <xf numFmtId="0" fontId="9" fillId="0" borderId="1" xfId="0" applyFont="1" applyBorder="1"/>
    <xf numFmtId="165" fontId="9" fillId="0" borderId="1" xfId="1" applyNumberFormat="1" applyFont="1" applyBorder="1" applyAlignment="1">
      <alignment vertical="top"/>
    </xf>
    <xf numFmtId="165" fontId="9" fillId="0" borderId="2" xfId="1" applyNumberFormat="1" applyFont="1" applyBorder="1" applyAlignment="1">
      <alignment vertical="top"/>
    </xf>
    <xf numFmtId="165" fontId="9" fillId="0" borderId="11" xfId="1" applyNumberFormat="1" applyFont="1" applyBorder="1" applyAlignment="1">
      <alignment vertical="top"/>
    </xf>
    <xf numFmtId="0" fontId="9" fillId="0" borderId="10" xfId="0" applyFont="1" applyBorder="1"/>
    <xf numFmtId="0" fontId="9" fillId="0" borderId="12" xfId="0" applyFont="1" applyBorder="1"/>
    <xf numFmtId="165" fontId="9" fillId="0" borderId="0" xfId="0" applyNumberFormat="1" applyFont="1"/>
    <xf numFmtId="165" fontId="9" fillId="0" borderId="0" xfId="0" applyNumberFormat="1" applyFont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/>
    </xf>
    <xf numFmtId="0" fontId="7" fillId="5" borderId="15" xfId="0" applyFont="1" applyFill="1" applyBorder="1" applyAlignment="1">
      <alignment vertical="top" wrapText="1"/>
    </xf>
    <xf numFmtId="0" fontId="7" fillId="5" borderId="17" xfId="0" applyFont="1" applyFill="1" applyBorder="1" applyAlignment="1">
      <alignment vertical="top" wrapText="1"/>
    </xf>
    <xf numFmtId="0" fontId="7" fillId="5" borderId="15" xfId="0" applyFont="1" applyFill="1" applyBorder="1" applyAlignment="1">
      <alignment horizontal="center" vertical="top" wrapText="1"/>
    </xf>
    <xf numFmtId="0" fontId="10" fillId="5" borderId="16" xfId="0" applyFont="1" applyFill="1" applyBorder="1" applyAlignment="1">
      <alignment horizontal="center" vertical="top" wrapText="1"/>
    </xf>
    <xf numFmtId="0" fontId="10" fillId="5" borderId="17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8" fillId="0" borderId="49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10" fillId="0" borderId="12" xfId="0" applyFont="1" applyBorder="1" applyAlignment="1">
      <alignment vertical="top" wrapText="1"/>
    </xf>
    <xf numFmtId="0" fontId="10" fillId="0" borderId="51" xfId="0" applyFont="1" applyBorder="1" applyAlignment="1">
      <alignment vertical="top" wrapText="1"/>
    </xf>
    <xf numFmtId="0" fontId="7" fillId="5" borderId="12" xfId="0" applyFont="1" applyFill="1" applyBorder="1" applyAlignment="1">
      <alignment horizontal="right" vertical="top" wrapText="1"/>
    </xf>
    <xf numFmtId="0" fontId="7" fillId="5" borderId="13" xfId="0" applyFont="1" applyFill="1" applyBorder="1" applyAlignment="1">
      <alignment horizontal="right" vertical="top" wrapText="1"/>
    </xf>
    <xf numFmtId="0" fontId="7" fillId="5" borderId="51" xfId="0" applyFont="1" applyFill="1" applyBorder="1" applyAlignment="1">
      <alignment horizontal="right" vertical="top" wrapText="1"/>
    </xf>
    <xf numFmtId="0" fontId="23" fillId="5" borderId="14" xfId="0" applyFont="1" applyFill="1" applyBorder="1" applyAlignment="1">
      <alignment horizontal="right" vertical="top" wrapText="1"/>
    </xf>
    <xf numFmtId="38" fontId="7" fillId="0" borderId="52" xfId="1" applyNumberFormat="1" applyFont="1" applyBorder="1" applyAlignment="1">
      <alignment horizontal="left" vertical="top" wrapText="1"/>
    </xf>
    <xf numFmtId="38" fontId="6" fillId="0" borderId="23" xfId="0" applyNumberFormat="1" applyFont="1" applyBorder="1" applyAlignment="1">
      <alignment vertical="center"/>
    </xf>
    <xf numFmtId="165" fontId="6" fillId="0" borderId="52" xfId="1" applyNumberFormat="1" applyFont="1" applyBorder="1" applyAlignment="1">
      <alignment horizontal="right" vertical="top" wrapText="1"/>
    </xf>
    <xf numFmtId="165" fontId="6" fillId="0" borderId="6" xfId="1" applyNumberFormat="1" applyFont="1" applyBorder="1" applyAlignment="1">
      <alignment horizontal="right" vertical="top" wrapText="1"/>
    </xf>
    <xf numFmtId="165" fontId="7" fillId="0" borderId="23" xfId="1" applyNumberFormat="1" applyFont="1" applyBorder="1" applyAlignment="1">
      <alignment horizontal="right" vertical="top" wrapText="1"/>
    </xf>
    <xf numFmtId="38" fontId="7" fillId="0" borderId="52" xfId="1" applyNumberFormat="1" applyFont="1" applyBorder="1" applyAlignment="1">
      <alignment horizontal="right" vertical="top" wrapText="1"/>
    </xf>
    <xf numFmtId="165" fontId="7" fillId="0" borderId="6" xfId="1" applyNumberFormat="1" applyFont="1" applyBorder="1" applyAlignment="1">
      <alignment horizontal="right" vertical="top" wrapText="1"/>
    </xf>
    <xf numFmtId="167" fontId="7" fillId="0" borderId="6" xfId="2" applyNumberFormat="1" applyFont="1" applyBorder="1" applyAlignment="1">
      <alignment horizontal="right" vertical="top" wrapText="1"/>
    </xf>
    <xf numFmtId="10" fontId="7" fillId="0" borderId="53" xfId="2" applyNumberFormat="1" applyFont="1" applyBorder="1" applyAlignment="1">
      <alignment horizontal="right" vertical="top" wrapText="1"/>
    </xf>
    <xf numFmtId="38" fontId="7" fillId="0" borderId="10" xfId="1" applyNumberFormat="1" applyFont="1" applyBorder="1" applyAlignment="1">
      <alignment horizontal="left" vertical="top" wrapText="1"/>
    </xf>
    <xf numFmtId="38" fontId="6" fillId="0" borderId="2" xfId="0" applyNumberFormat="1" applyFont="1" applyBorder="1" applyAlignment="1">
      <alignment vertical="center"/>
    </xf>
    <xf numFmtId="165" fontId="6" fillId="0" borderId="10" xfId="1" applyNumberFormat="1" applyFont="1" applyBorder="1" applyAlignment="1">
      <alignment horizontal="right" vertical="top" wrapText="1"/>
    </xf>
    <xf numFmtId="165" fontId="6" fillId="0" borderId="1" xfId="1" applyNumberFormat="1" applyFont="1" applyBorder="1" applyAlignment="1">
      <alignment horizontal="right" vertical="top" wrapText="1"/>
    </xf>
    <xf numFmtId="165" fontId="7" fillId="0" borderId="2" xfId="1" applyNumberFormat="1" applyFont="1" applyBorder="1" applyAlignment="1">
      <alignment horizontal="right" vertical="top" wrapText="1"/>
    </xf>
    <xf numFmtId="38" fontId="7" fillId="0" borderId="10" xfId="1" applyNumberFormat="1" applyFont="1" applyBorder="1" applyAlignment="1">
      <alignment horizontal="right" vertical="top" wrapText="1"/>
    </xf>
    <xf numFmtId="165" fontId="7" fillId="0" borderId="1" xfId="1" applyNumberFormat="1" applyFont="1" applyBorder="1" applyAlignment="1">
      <alignment horizontal="right" vertical="top" wrapText="1"/>
    </xf>
    <xf numFmtId="167" fontId="7" fillId="0" borderId="1" xfId="2" applyNumberFormat="1" applyFont="1" applyBorder="1" applyAlignment="1">
      <alignment horizontal="right" vertical="top" wrapText="1"/>
    </xf>
    <xf numFmtId="10" fontId="6" fillId="0" borderId="11" xfId="2" applyNumberFormat="1" applyFont="1" applyBorder="1" applyAlignment="1">
      <alignment horizontal="right" vertical="top" wrapText="1"/>
    </xf>
    <xf numFmtId="38" fontId="7" fillId="0" borderId="10" xfId="1" applyNumberFormat="1" applyFont="1" applyFill="1" applyBorder="1" applyAlignment="1">
      <alignment horizontal="left" vertical="top" wrapText="1"/>
    </xf>
    <xf numFmtId="38" fontId="6" fillId="0" borderId="2" xfId="0" applyNumberFormat="1" applyFont="1" applyFill="1" applyBorder="1" applyAlignment="1">
      <alignment vertical="center"/>
    </xf>
    <xf numFmtId="165" fontId="6" fillId="0" borderId="10" xfId="1" applyNumberFormat="1" applyFont="1" applyFill="1" applyBorder="1" applyAlignment="1">
      <alignment horizontal="right" vertical="top" wrapText="1"/>
    </xf>
    <xf numFmtId="165" fontId="6" fillId="0" borderId="1" xfId="1" applyNumberFormat="1" applyFont="1" applyFill="1" applyBorder="1" applyAlignment="1">
      <alignment horizontal="right" vertical="top" wrapText="1"/>
    </xf>
    <xf numFmtId="165" fontId="7" fillId="0" borderId="2" xfId="1" applyNumberFormat="1" applyFont="1" applyFill="1" applyBorder="1" applyAlignment="1">
      <alignment horizontal="right" vertical="top" wrapText="1"/>
    </xf>
    <xf numFmtId="38" fontId="7" fillId="0" borderId="10" xfId="1" applyNumberFormat="1" applyFont="1" applyFill="1" applyBorder="1" applyAlignment="1">
      <alignment horizontal="right" vertical="top" wrapText="1"/>
    </xf>
    <xf numFmtId="165" fontId="7" fillId="0" borderId="1" xfId="1" applyNumberFormat="1" applyFont="1" applyFill="1" applyBorder="1" applyAlignment="1">
      <alignment horizontal="right" vertical="top" wrapText="1"/>
    </xf>
    <xf numFmtId="167" fontId="7" fillId="0" borderId="1" xfId="2" applyNumberFormat="1" applyFont="1" applyFill="1" applyBorder="1" applyAlignment="1">
      <alignment horizontal="right" vertical="top" wrapText="1"/>
    </xf>
    <xf numFmtId="10" fontId="6" fillId="0" borderId="11" xfId="2" applyNumberFormat="1" applyFont="1" applyFill="1" applyBorder="1" applyAlignment="1">
      <alignment horizontal="right" vertical="top" wrapText="1"/>
    </xf>
    <xf numFmtId="0" fontId="9" fillId="0" borderId="55" xfId="0" applyFont="1" applyFill="1" applyBorder="1" applyAlignment="1">
      <alignment vertical="top"/>
    </xf>
    <xf numFmtId="0" fontId="10" fillId="0" borderId="22" xfId="0" applyFont="1" applyFill="1" applyBorder="1" applyAlignment="1">
      <alignment vertical="top"/>
    </xf>
    <xf numFmtId="165" fontId="10" fillId="0" borderId="55" xfId="0" applyNumberFormat="1" applyFont="1" applyFill="1" applyBorder="1" applyAlignment="1">
      <alignment vertical="top"/>
    </xf>
    <xf numFmtId="165" fontId="10" fillId="0" borderId="5" xfId="0" applyNumberFormat="1" applyFont="1" applyFill="1" applyBorder="1" applyAlignment="1">
      <alignment vertical="top"/>
    </xf>
    <xf numFmtId="165" fontId="10" fillId="0" borderId="22" xfId="0" applyNumberFormat="1" applyFont="1" applyFill="1" applyBorder="1" applyAlignment="1">
      <alignment vertical="top"/>
    </xf>
    <xf numFmtId="165" fontId="10" fillId="0" borderId="5" xfId="1" applyNumberFormat="1" applyFont="1" applyFill="1" applyBorder="1" applyAlignment="1">
      <alignment vertical="top"/>
    </xf>
    <xf numFmtId="167" fontId="10" fillId="0" borderId="5" xfId="2" applyNumberFormat="1" applyFont="1" applyFill="1" applyBorder="1" applyAlignment="1">
      <alignment vertical="top"/>
    </xf>
    <xf numFmtId="10" fontId="7" fillId="0" borderId="56" xfId="2" applyNumberFormat="1" applyFont="1" applyFill="1" applyBorder="1" applyAlignment="1">
      <alignment horizontal="right" vertical="top" wrapText="1"/>
    </xf>
    <xf numFmtId="38" fontId="7" fillId="0" borderId="15" xfId="1" applyNumberFormat="1" applyFont="1" applyFill="1" applyBorder="1" applyAlignment="1">
      <alignment horizontal="left" vertical="top" wrapText="1"/>
    </xf>
    <xf numFmtId="38" fontId="6" fillId="0" borderId="17" xfId="0" applyNumberFormat="1" applyFont="1" applyFill="1" applyBorder="1" applyAlignment="1">
      <alignment vertical="top" wrapText="1"/>
    </xf>
    <xf numFmtId="38" fontId="7" fillId="0" borderId="15" xfId="1" applyNumberFormat="1" applyFont="1" applyFill="1" applyBorder="1" applyAlignment="1">
      <alignment horizontal="right" vertical="top" wrapText="1"/>
    </xf>
    <xf numFmtId="38" fontId="7" fillId="0" borderId="16" xfId="1" applyNumberFormat="1" applyFont="1" applyFill="1" applyBorder="1" applyAlignment="1">
      <alignment horizontal="right" vertical="top" wrapText="1"/>
    </xf>
    <xf numFmtId="38" fontId="7" fillId="0" borderId="17" xfId="1" applyNumberFormat="1" applyFont="1" applyFill="1" applyBorder="1" applyAlignment="1">
      <alignment horizontal="right" vertical="top" wrapText="1"/>
    </xf>
    <xf numFmtId="165" fontId="7" fillId="0" borderId="16" xfId="1" applyNumberFormat="1" applyFont="1" applyFill="1" applyBorder="1" applyAlignment="1">
      <alignment horizontal="right" vertical="top" wrapText="1"/>
    </xf>
    <xf numFmtId="167" fontId="7" fillId="0" borderId="16" xfId="2" applyNumberFormat="1" applyFont="1" applyFill="1" applyBorder="1" applyAlignment="1">
      <alignment horizontal="right" vertical="top" wrapText="1"/>
    </xf>
    <xf numFmtId="10" fontId="7" fillId="0" borderId="9" xfId="2" applyNumberFormat="1" applyFont="1" applyFill="1" applyBorder="1" applyAlignment="1">
      <alignment horizontal="right" vertical="top" wrapText="1"/>
    </xf>
    <xf numFmtId="0" fontId="9" fillId="0" borderId="12" xfId="0" applyFont="1" applyFill="1" applyBorder="1" applyAlignment="1">
      <alignment vertical="top"/>
    </xf>
    <xf numFmtId="0" fontId="10" fillId="0" borderId="51" xfId="0" applyFont="1" applyFill="1" applyBorder="1" applyAlignment="1">
      <alignment vertical="top"/>
    </xf>
    <xf numFmtId="165" fontId="10" fillId="0" borderId="12" xfId="0" applyNumberFormat="1" applyFont="1" applyFill="1" applyBorder="1" applyAlignment="1">
      <alignment vertical="top"/>
    </xf>
    <xf numFmtId="165" fontId="10" fillId="0" borderId="13" xfId="0" applyNumberFormat="1" applyFont="1" applyFill="1" applyBorder="1" applyAlignment="1">
      <alignment vertical="top"/>
    </xf>
    <xf numFmtId="165" fontId="10" fillId="0" borderId="51" xfId="0" applyNumberFormat="1" applyFont="1" applyFill="1" applyBorder="1" applyAlignment="1">
      <alignment vertical="top"/>
    </xf>
    <xf numFmtId="165" fontId="10" fillId="0" borderId="13" xfId="1" applyNumberFormat="1" applyFont="1" applyFill="1" applyBorder="1" applyAlignment="1">
      <alignment vertical="top"/>
    </xf>
    <xf numFmtId="167" fontId="10" fillId="0" borderId="13" xfId="2" applyNumberFormat="1" applyFont="1" applyFill="1" applyBorder="1" applyAlignment="1">
      <alignment vertical="top"/>
    </xf>
    <xf numFmtId="10" fontId="7" fillId="0" borderId="14" xfId="2" applyNumberFormat="1" applyFont="1" applyFill="1" applyBorder="1" applyAlignment="1">
      <alignment horizontal="right" vertical="top" wrapText="1"/>
    </xf>
    <xf numFmtId="0" fontId="9" fillId="0" borderId="57" xfId="0" applyFont="1" applyFill="1" applyBorder="1" applyAlignment="1">
      <alignment vertical="top"/>
    </xf>
    <xf numFmtId="0" fontId="10" fillId="0" borderId="58" xfId="0" applyFont="1" applyFill="1" applyBorder="1" applyAlignment="1">
      <alignment vertical="top"/>
    </xf>
    <xf numFmtId="165" fontId="10" fillId="0" borderId="57" xfId="0" applyNumberFormat="1" applyFont="1" applyFill="1" applyBorder="1" applyAlignment="1">
      <alignment vertical="top"/>
    </xf>
    <xf numFmtId="165" fontId="10" fillId="0" borderId="54" xfId="0" applyNumberFormat="1" applyFont="1" applyFill="1" applyBorder="1" applyAlignment="1">
      <alignment vertical="top"/>
    </xf>
    <xf numFmtId="165" fontId="10" fillId="0" borderId="58" xfId="0" applyNumberFormat="1" applyFont="1" applyFill="1" applyBorder="1" applyAlignment="1">
      <alignment vertical="top"/>
    </xf>
    <xf numFmtId="165" fontId="10" fillId="0" borderId="54" xfId="1" applyNumberFormat="1" applyFont="1" applyFill="1" applyBorder="1" applyAlignment="1">
      <alignment vertical="top"/>
    </xf>
    <xf numFmtId="167" fontId="10" fillId="0" borderId="54" xfId="2" applyNumberFormat="1" applyFont="1" applyFill="1" applyBorder="1" applyAlignment="1">
      <alignment vertical="top"/>
    </xf>
    <xf numFmtId="10" fontId="10" fillId="0" borderId="59" xfId="0" applyNumberFormat="1" applyFont="1" applyFill="1" applyBorder="1" applyAlignment="1">
      <alignment vertical="top"/>
    </xf>
    <xf numFmtId="0" fontId="8" fillId="0" borderId="0" xfId="0" applyFont="1"/>
    <xf numFmtId="0" fontId="9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165" fontId="10" fillId="0" borderId="0" xfId="0" applyNumberFormat="1" applyFont="1" applyFill="1" applyBorder="1" applyAlignment="1">
      <alignment vertical="top"/>
    </xf>
    <xf numFmtId="165" fontId="10" fillId="0" borderId="0" xfId="1" applyNumberFormat="1" applyFont="1" applyFill="1" applyBorder="1" applyAlignment="1">
      <alignment vertical="top"/>
    </xf>
    <xf numFmtId="167" fontId="10" fillId="0" borderId="0" xfId="2" applyNumberFormat="1" applyFont="1" applyFill="1" applyBorder="1" applyAlignment="1">
      <alignment vertical="top"/>
    </xf>
    <xf numFmtId="10" fontId="10" fillId="0" borderId="0" xfId="0" applyNumberFormat="1" applyFont="1" applyFill="1" applyBorder="1" applyAlignment="1">
      <alignment vertical="top"/>
    </xf>
    <xf numFmtId="0" fontId="9" fillId="0" borderId="0" xfId="0" applyFont="1" applyBorder="1"/>
    <xf numFmtId="0" fontId="23" fillId="0" borderId="0" xfId="0" applyFont="1"/>
    <xf numFmtId="38" fontId="10" fillId="0" borderId="0" xfId="0" applyNumberFormat="1" applyFont="1" applyFill="1" applyBorder="1" applyAlignment="1">
      <alignment vertical="top"/>
    </xf>
    <xf numFmtId="38" fontId="9" fillId="0" borderId="0" xfId="0" applyNumberFormat="1" applyFont="1" applyFill="1" applyBorder="1" applyAlignment="1">
      <alignment vertical="top"/>
    </xf>
    <xf numFmtId="165" fontId="9" fillId="0" borderId="0" xfId="0" applyNumberFormat="1" applyFont="1" applyFill="1" applyBorder="1" applyAlignment="1">
      <alignment vertical="top"/>
    </xf>
    <xf numFmtId="0" fontId="10" fillId="0" borderId="0" xfId="0" applyFont="1" applyBorder="1"/>
    <xf numFmtId="0" fontId="0" fillId="0" borderId="0" xfId="0" applyAlignment="1">
      <alignment vertical="top" wrapText="1"/>
    </xf>
    <xf numFmtId="0" fontId="11" fillId="5" borderId="1" xfId="0" applyFont="1" applyFill="1" applyBorder="1" applyAlignment="1">
      <alignment vertical="top" wrapText="1"/>
    </xf>
    <xf numFmtId="165" fontId="12" fillId="0" borderId="1" xfId="1" applyNumberFormat="1" applyFont="1" applyBorder="1" applyAlignment="1">
      <alignment vertical="center" wrapText="1"/>
    </xf>
    <xf numFmtId="0" fontId="11" fillId="5" borderId="5" xfId="0" applyFont="1" applyFill="1" applyBorder="1" applyAlignment="1">
      <alignment vertical="top" wrapText="1"/>
    </xf>
    <xf numFmtId="9" fontId="12" fillId="0" borderId="1" xfId="2" applyFont="1" applyBorder="1" applyAlignment="1">
      <alignment vertical="center" wrapText="1"/>
    </xf>
    <xf numFmtId="0" fontId="11" fillId="5" borderId="1" xfId="0" applyFont="1" applyFill="1" applyBorder="1" applyAlignment="1">
      <alignment horizontal="right" vertical="top" wrapText="1"/>
    </xf>
    <xf numFmtId="0" fontId="11" fillId="0" borderId="1" xfId="0" applyFont="1" applyBorder="1" applyAlignment="1">
      <alignment vertical="center" wrapText="1"/>
    </xf>
    <xf numFmtId="165" fontId="11" fillId="0" borderId="1" xfId="1" applyNumberFormat="1" applyFont="1" applyBorder="1" applyAlignment="1">
      <alignment vertical="center" wrapText="1"/>
    </xf>
    <xf numFmtId="9" fontId="11" fillId="0" borderId="1" xfId="2" applyFont="1" applyBorder="1" applyAlignment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kanyama/AppData/Local/Microsoft/Windows/INetCache/Content.Outlook/7AWVECGR/Schedule%20I%20and%20II%20to%202020%20Work%20Programme%20and%20Budget%2025Oct%2019%20zero%20increaseDB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- Cover Page"/>
      <sheetName val="2 - Summary Budget  Cost Centre"/>
      <sheetName val="3- Budget 2020"/>
      <sheetName val="4 - 2020 Grant Budget"/>
      <sheetName val="5 - Counterpart Funding"/>
      <sheetName val="Staff Emoluments Budget"/>
      <sheetName val="master"/>
      <sheetName val="6 - Secretary General"/>
      <sheetName val="7 - Assistant SG Programme"/>
      <sheetName val="8 - Assistant SG A&amp;F"/>
      <sheetName val="9 - Trade &amp; Customs"/>
      <sheetName val="10 - Infrastructure &amp; Logistics"/>
      <sheetName val="11 - Agriculture &amp; Industry"/>
      <sheetName val="12 - Legal &amp; Institutional "/>
      <sheetName val="13 - Internal Audit"/>
      <sheetName val="14 - Strategic Planning"/>
      <sheetName val="15 - Resource Mobilisation"/>
      <sheetName val="16 - Gender &amp; Social Affairs"/>
      <sheetName val="17 - Corporate Communications"/>
      <sheetName val="18 - Budget &amp; Finance"/>
      <sheetName val="19 - Human Resources &amp; Admin"/>
      <sheetName val="20 - Resource Centre"/>
      <sheetName val="21 - Estates"/>
      <sheetName val="22 - Information &amp; Networking"/>
      <sheetName val="23 - Brussels Liaison Office"/>
      <sheetName val="Statistics"/>
    </sheetNames>
    <sheetDataSet>
      <sheetData sheetId="0"/>
      <sheetData sheetId="1"/>
      <sheetData sheetId="2">
        <row r="20">
          <cell r="C20">
            <v>7577245</v>
          </cell>
          <cell r="D20">
            <v>7788643</v>
          </cell>
          <cell r="E20">
            <v>9399677.2068000007</v>
          </cell>
          <cell r="I20">
            <v>3886186</v>
          </cell>
          <cell r="K20">
            <v>9399677.2068000007</v>
          </cell>
          <cell r="N20">
            <v>9110193.0631999988</v>
          </cell>
        </row>
        <row r="109">
          <cell r="B109" t="str">
            <v>IT AUDITOR</v>
          </cell>
          <cell r="N109">
            <v>87024</v>
          </cell>
        </row>
        <row r="110">
          <cell r="B110" t="str">
            <v>ENERGY FORUM</v>
          </cell>
          <cell r="N110">
            <v>80000</v>
          </cell>
        </row>
        <row r="111">
          <cell r="B111" t="str">
            <v>LEGAL COSTS</v>
          </cell>
          <cell r="N111">
            <v>75000</v>
          </cell>
        </row>
        <row r="112">
          <cell r="B112" t="str">
            <v>2021 - 2025 MTSP PLANNING MEETING</v>
          </cell>
          <cell r="N112">
            <v>65000</v>
          </cell>
        </row>
        <row r="113">
          <cell r="B113" t="str">
            <v>COMESA FINANCE &amp; GOVERNORS MEETINGS</v>
          </cell>
          <cell r="N113">
            <v>130000</v>
          </cell>
        </row>
      </sheetData>
      <sheetData sheetId="3"/>
      <sheetData sheetId="4"/>
      <sheetData sheetId="5"/>
      <sheetData sheetId="6"/>
      <sheetData sheetId="7">
        <row r="30">
          <cell r="C30">
            <v>1551516.996</v>
          </cell>
          <cell r="D30">
            <v>1541327.6800000002</v>
          </cell>
        </row>
      </sheetData>
      <sheetData sheetId="8">
        <row r="21">
          <cell r="C21">
            <v>360834.01600000006</v>
          </cell>
          <cell r="D21">
            <v>365589.58600000001</v>
          </cell>
        </row>
      </sheetData>
      <sheetData sheetId="9">
        <row r="20">
          <cell r="C20">
            <v>340489.23759999999</v>
          </cell>
          <cell r="D20">
            <v>328911.22600000002</v>
          </cell>
        </row>
      </sheetData>
      <sheetData sheetId="10">
        <row r="23">
          <cell r="C23">
            <v>1218510.3472</v>
          </cell>
          <cell r="D23">
            <v>1210818.4512</v>
          </cell>
        </row>
      </sheetData>
      <sheetData sheetId="11">
        <row r="23">
          <cell r="C23">
            <v>792184.15999999992</v>
          </cell>
          <cell r="D23">
            <v>791022.05999999994</v>
          </cell>
        </row>
      </sheetData>
      <sheetData sheetId="12">
        <row r="24">
          <cell r="C24">
            <v>905928.59</v>
          </cell>
          <cell r="D24">
            <v>890947.26</v>
          </cell>
        </row>
      </sheetData>
      <sheetData sheetId="13">
        <row r="26">
          <cell r="D26">
            <v>515336.73000000004</v>
          </cell>
          <cell r="E26">
            <v>515336.73000000004</v>
          </cell>
        </row>
      </sheetData>
      <sheetData sheetId="14">
        <row r="23">
          <cell r="C23">
            <v>415535.17</v>
          </cell>
          <cell r="D23">
            <v>415841.02</v>
          </cell>
        </row>
      </sheetData>
      <sheetData sheetId="15">
        <row r="22">
          <cell r="C22">
            <v>228079.85</v>
          </cell>
          <cell r="D22">
            <v>227666.81</v>
          </cell>
        </row>
      </sheetData>
      <sheetData sheetId="16">
        <row r="19">
          <cell r="C19">
            <v>254465.07</v>
          </cell>
          <cell r="D19">
            <v>241257.52000000002</v>
          </cell>
        </row>
      </sheetData>
      <sheetData sheetId="17">
        <row r="25">
          <cell r="D25">
            <v>613482.79</v>
          </cell>
          <cell r="E25">
            <v>601915.42999999993</v>
          </cell>
        </row>
      </sheetData>
      <sheetData sheetId="18">
        <row r="24">
          <cell r="D24">
            <v>430284.85</v>
          </cell>
          <cell r="E24">
            <v>432553.05</v>
          </cell>
        </row>
      </sheetData>
      <sheetData sheetId="19">
        <row r="29">
          <cell r="C29">
            <v>1553382.5299999998</v>
          </cell>
          <cell r="D29">
            <v>1522376.94</v>
          </cell>
        </row>
      </sheetData>
      <sheetData sheetId="20">
        <row r="50">
          <cell r="C50">
            <v>4143683.64</v>
          </cell>
          <cell r="D50">
            <v>4072750.58</v>
          </cell>
        </row>
      </sheetData>
      <sheetData sheetId="21">
        <row r="19">
          <cell r="D19">
            <v>183141.31</v>
          </cell>
          <cell r="E19">
            <v>190230.01</v>
          </cell>
        </row>
      </sheetData>
      <sheetData sheetId="22">
        <row r="25">
          <cell r="C25">
            <v>564083.82000000007</v>
          </cell>
          <cell r="D25">
            <v>512961.07</v>
          </cell>
        </row>
      </sheetData>
      <sheetData sheetId="23">
        <row r="27">
          <cell r="C27">
            <v>1054880.53</v>
          </cell>
          <cell r="D27">
            <v>1036992.07</v>
          </cell>
        </row>
      </sheetData>
      <sheetData sheetId="24">
        <row r="34">
          <cell r="C34">
            <v>396707.57</v>
          </cell>
          <cell r="D34">
            <v>394595.57</v>
          </cell>
        </row>
      </sheetData>
      <sheetData sheetId="25">
        <row r="23">
          <cell r="D23">
            <v>110000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A467B-1EF6-4D4C-A82A-A1CCE6082CCB}">
  <dimension ref="B2:C8"/>
  <sheetViews>
    <sheetView workbookViewId="0">
      <selection activeCell="B8" sqref="B2:C8"/>
    </sheetView>
  </sheetViews>
  <sheetFormatPr defaultRowHeight="14.25" x14ac:dyDescent="0.45"/>
  <cols>
    <col min="2" max="2" width="13.33203125" customWidth="1"/>
    <col min="3" max="3" width="71.86328125" customWidth="1"/>
  </cols>
  <sheetData>
    <row r="2" spans="2:3" x14ac:dyDescent="0.45">
      <c r="B2" t="str">
        <f>'Appendix 1'!A2</f>
        <v>Appendix 1</v>
      </c>
      <c r="C2" t="str">
        <f>'Appendix 1'!B2</f>
        <v>2020 Budget Estimates - Member States and Grants Funding</v>
      </c>
    </row>
    <row r="3" spans="2:3" x14ac:dyDescent="0.45">
      <c r="B3" t="str">
        <f>'Appendix 2'!B1</f>
        <v>Appendix 2</v>
      </c>
      <c r="C3" t="str">
        <f>'Appendix 2'!C1</f>
        <v>2020 Assessed Member States contribution</v>
      </c>
    </row>
    <row r="4" spans="2:3" x14ac:dyDescent="0.45">
      <c r="B4" t="str">
        <f>'Appendix 3'!C2</f>
        <v>Appendix 3</v>
      </c>
      <c r="C4" t="str">
        <f>'Appendix 3'!D2</f>
        <v>2020 Budget Expenditure Estimate -  Member States and Grant funding</v>
      </c>
    </row>
    <row r="5" spans="2:3" x14ac:dyDescent="0.45">
      <c r="B5" t="str">
        <f>'Appendix 4A'!C2</f>
        <v>Appendix 4A</v>
      </c>
      <c r="C5" t="str">
        <f>'Appendix 4A'!D2</f>
        <v>2020 Budget Expenditure Estimate - per detailed Budget line (Member States funding)</v>
      </c>
    </row>
    <row r="6" spans="2:3" x14ac:dyDescent="0.45">
      <c r="B6" t="str">
        <f>+'Appendix 4B'!A1</f>
        <v>Appendix 4B</v>
      </c>
      <c r="C6" t="str">
        <f>+'Appendix 4B'!B1</f>
        <v>2020 Budget Expenditure Estimate - per cost centre (Member States Funding)</v>
      </c>
    </row>
    <row r="7" spans="2:3" x14ac:dyDescent="0.45">
      <c r="B7" t="str">
        <f>'Appendix 5'!B1</f>
        <v>Appendix 5</v>
      </c>
      <c r="C7" t="str">
        <f>'Appendix 5'!C1</f>
        <v>2020 Budget Expenditure Estimate - project (Grants funding)</v>
      </c>
    </row>
    <row r="8" spans="2:3" x14ac:dyDescent="0.45">
      <c r="B8" t="str">
        <f>'Appendix 6'!B2</f>
        <v>Appendix 6</v>
      </c>
      <c r="C8" t="str">
        <f>'Appendix 6'!C2</f>
        <v>Cash transfer from COMESA to Member State (2010 - 2019)</v>
      </c>
    </row>
  </sheetData>
  <printOptions horizontalCentered="1"/>
  <pageMargins left="0.2" right="0.2" top="0.5" bottom="0.5" header="0.3" footer="0.3"/>
  <pageSetup scale="70" orientation="portrait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D95B-AD4C-481D-9FC6-B163AFE1D8E1}">
  <dimension ref="A1:Q44"/>
  <sheetViews>
    <sheetView zoomScale="80" zoomScaleNormal="80" workbookViewId="0">
      <selection activeCell="C7" sqref="C7"/>
    </sheetView>
  </sheetViews>
  <sheetFormatPr defaultColWidth="9" defaultRowHeight="14.25" x14ac:dyDescent="0.45"/>
  <cols>
    <col min="1" max="1" width="10.6640625" style="15" customWidth="1"/>
    <col min="2" max="2" width="10.1328125" style="15" customWidth="1"/>
    <col min="3" max="3" width="19" style="15" customWidth="1"/>
    <col min="4" max="4" width="14.59765625" style="16" customWidth="1"/>
    <col min="5" max="5" width="10.3984375" style="16" customWidth="1"/>
    <col min="6" max="6" width="14.86328125" style="16" customWidth="1"/>
    <col min="7" max="7" width="12.265625" style="16" customWidth="1"/>
    <col min="8" max="8" width="10.86328125" style="16" customWidth="1"/>
    <col min="9" max="9" width="2" style="16" customWidth="1"/>
    <col min="10" max="10" width="11.3984375" style="16" customWidth="1"/>
    <col min="11" max="11" width="2" style="16" bestFit="1" customWidth="1"/>
    <col min="12" max="12" width="5" style="18" bestFit="1" customWidth="1"/>
    <col min="13" max="13" width="11.73046875" style="15" customWidth="1"/>
    <col min="14" max="14" width="10.265625" style="15" bestFit="1" customWidth="1"/>
    <col min="15" max="16384" width="9" style="15"/>
  </cols>
  <sheetData>
    <row r="1" spans="1:17" x14ac:dyDescent="0.45">
      <c r="I1" s="17"/>
    </row>
    <row r="2" spans="1:17" x14ac:dyDescent="0.45">
      <c r="A2" s="105" t="s">
        <v>361</v>
      </c>
      <c r="B2" s="105" t="s">
        <v>368</v>
      </c>
      <c r="C2" s="105"/>
      <c r="D2" s="102"/>
      <c r="E2" s="102"/>
      <c r="F2" s="102"/>
      <c r="G2" s="102"/>
      <c r="H2" s="102"/>
      <c r="I2" s="103"/>
      <c r="J2" s="102"/>
      <c r="K2" s="102"/>
      <c r="L2" s="104"/>
    </row>
    <row r="3" spans="1:17" x14ac:dyDescent="0.45">
      <c r="A3" s="230" t="s">
        <v>201</v>
      </c>
      <c r="B3" s="230" t="s">
        <v>202</v>
      </c>
      <c r="C3" s="230" t="s">
        <v>203</v>
      </c>
      <c r="D3" s="227" t="s">
        <v>263</v>
      </c>
      <c r="E3" s="228"/>
      <c r="F3" s="228"/>
      <c r="G3" s="228"/>
      <c r="H3" s="229"/>
      <c r="I3" s="77"/>
      <c r="J3" s="232" t="s">
        <v>264</v>
      </c>
      <c r="K3" s="77"/>
      <c r="L3" s="234" t="s">
        <v>58</v>
      </c>
    </row>
    <row r="4" spans="1:17" ht="28.9" customHeight="1" x14ac:dyDescent="0.45">
      <c r="A4" s="225"/>
      <c r="B4" s="231"/>
      <c r="C4" s="231"/>
      <c r="D4" s="20" t="s">
        <v>204</v>
      </c>
      <c r="E4" s="20" t="s">
        <v>205</v>
      </c>
      <c r="F4" s="20" t="s">
        <v>206</v>
      </c>
      <c r="G4" s="20" t="s">
        <v>207</v>
      </c>
      <c r="H4" s="20" t="s">
        <v>208</v>
      </c>
      <c r="I4" s="77"/>
      <c r="J4" s="233"/>
      <c r="K4" s="77"/>
      <c r="L4" s="235"/>
    </row>
    <row r="5" spans="1:17" x14ac:dyDescent="0.45">
      <c r="A5" s="222" t="s">
        <v>262</v>
      </c>
      <c r="B5" s="222" t="s">
        <v>209</v>
      </c>
      <c r="C5" s="78" t="s">
        <v>210</v>
      </c>
      <c r="D5" s="76">
        <v>15396829</v>
      </c>
      <c r="E5" s="76">
        <v>956771</v>
      </c>
      <c r="F5" s="76">
        <v>603900</v>
      </c>
      <c r="G5" s="76">
        <v>532045</v>
      </c>
      <c r="H5" s="76">
        <v>17489545</v>
      </c>
      <c r="I5" s="79"/>
      <c r="J5" s="76">
        <v>17489545</v>
      </c>
      <c r="K5" s="80"/>
      <c r="L5" s="81"/>
      <c r="M5" s="24"/>
    </row>
    <row r="6" spans="1:17" x14ac:dyDescent="0.45">
      <c r="A6" s="223"/>
      <c r="B6" s="223"/>
      <c r="C6" s="78" t="s">
        <v>211</v>
      </c>
      <c r="D6" s="76">
        <v>205698</v>
      </c>
      <c r="E6" s="76">
        <v>0</v>
      </c>
      <c r="F6" s="76">
        <v>187200</v>
      </c>
      <c r="G6" s="76">
        <v>0</v>
      </c>
      <c r="H6" s="76">
        <v>392898</v>
      </c>
      <c r="I6" s="79"/>
      <c r="J6" s="76">
        <v>392898</v>
      </c>
      <c r="K6" s="80"/>
      <c r="L6" s="81"/>
      <c r="M6" s="24"/>
    </row>
    <row r="7" spans="1:17" x14ac:dyDescent="0.45">
      <c r="A7" s="223"/>
      <c r="B7" s="224"/>
      <c r="C7" s="84" t="s">
        <v>212</v>
      </c>
      <c r="D7" s="85">
        <v>15602527</v>
      </c>
      <c r="E7" s="85">
        <v>956771</v>
      </c>
      <c r="F7" s="85">
        <v>791100</v>
      </c>
      <c r="G7" s="85">
        <v>532045</v>
      </c>
      <c r="H7" s="85">
        <v>17882443</v>
      </c>
      <c r="I7" s="101"/>
      <c r="J7" s="85">
        <v>17882443</v>
      </c>
      <c r="K7" s="86"/>
      <c r="L7" s="87">
        <v>0.26360023062753607</v>
      </c>
      <c r="O7" s="29"/>
      <c r="P7" s="30"/>
      <c r="Q7" s="30"/>
    </row>
    <row r="8" spans="1:17" x14ac:dyDescent="0.45">
      <c r="A8" s="225"/>
      <c r="B8" s="222" t="s">
        <v>213</v>
      </c>
      <c r="C8" s="21" t="s">
        <v>214</v>
      </c>
      <c r="D8" s="76">
        <v>41818639</v>
      </c>
      <c r="E8" s="76"/>
      <c r="F8" s="76"/>
      <c r="G8" s="76"/>
      <c r="H8" s="22">
        <v>41818639</v>
      </c>
      <c r="I8" s="19"/>
      <c r="J8" s="22">
        <v>49229719</v>
      </c>
      <c r="K8" s="19"/>
      <c r="L8" s="83"/>
      <c r="P8" s="30"/>
      <c r="Q8" s="30"/>
    </row>
    <row r="9" spans="1:17" x14ac:dyDescent="0.45">
      <c r="A9" s="225"/>
      <c r="B9" s="225"/>
      <c r="C9" s="21" t="s">
        <v>215</v>
      </c>
      <c r="D9" s="76">
        <v>1034843</v>
      </c>
      <c r="E9" s="76"/>
      <c r="F9" s="76"/>
      <c r="G9" s="76"/>
      <c r="H9" s="22">
        <v>1034843</v>
      </c>
      <c r="I9" s="19"/>
      <c r="J9" s="22">
        <v>727092</v>
      </c>
      <c r="K9" s="19"/>
      <c r="L9" s="83"/>
      <c r="P9" s="30"/>
      <c r="Q9" s="30"/>
    </row>
    <row r="10" spans="1:17" x14ac:dyDescent="0.45">
      <c r="A10" s="225"/>
      <c r="B10" s="226"/>
      <c r="C10" s="84" t="s">
        <v>216</v>
      </c>
      <c r="D10" s="85">
        <v>42853482</v>
      </c>
      <c r="E10" s="85">
        <v>0</v>
      </c>
      <c r="F10" s="85">
        <v>0</v>
      </c>
      <c r="G10" s="85">
        <v>0</v>
      </c>
      <c r="H10" s="85">
        <v>42853482</v>
      </c>
      <c r="I10" s="19"/>
      <c r="J10" s="85">
        <v>49956811</v>
      </c>
      <c r="K10" s="86"/>
      <c r="L10" s="87">
        <v>0.73639976937246387</v>
      </c>
      <c r="P10" s="30"/>
      <c r="Q10" s="30"/>
    </row>
    <row r="11" spans="1:17" x14ac:dyDescent="0.45">
      <c r="A11" s="226"/>
      <c r="B11" s="31" t="s">
        <v>208</v>
      </c>
      <c r="C11" s="25"/>
      <c r="D11" s="82">
        <v>58456009</v>
      </c>
      <c r="E11" s="82">
        <v>956771</v>
      </c>
      <c r="F11" s="82">
        <v>791100</v>
      </c>
      <c r="G11" s="82">
        <v>532045</v>
      </c>
      <c r="H11" s="26">
        <v>60735925</v>
      </c>
      <c r="I11" s="19"/>
      <c r="J11" s="26">
        <v>67839254</v>
      </c>
      <c r="K11" s="27"/>
      <c r="L11" s="88">
        <v>1</v>
      </c>
      <c r="P11" s="30"/>
      <c r="Q11" s="30"/>
    </row>
    <row r="12" spans="1:17" x14ac:dyDescent="0.45">
      <c r="A12" s="32"/>
      <c r="B12" s="32"/>
      <c r="C12" s="32"/>
      <c r="D12" s="89"/>
      <c r="E12" s="89"/>
      <c r="F12" s="89"/>
      <c r="G12" s="89"/>
      <c r="H12" s="33">
        <v>0</v>
      </c>
      <c r="I12" s="19"/>
      <c r="J12" s="33"/>
      <c r="K12" s="19"/>
      <c r="L12" s="34"/>
      <c r="M12" s="24"/>
    </row>
    <row r="13" spans="1:17" x14ac:dyDescent="0.45">
      <c r="A13" s="222" t="s">
        <v>235</v>
      </c>
      <c r="B13" s="222" t="s">
        <v>209</v>
      </c>
      <c r="C13" s="21" t="s">
        <v>210</v>
      </c>
      <c r="D13" s="76">
        <v>15602527</v>
      </c>
      <c r="E13" s="76">
        <v>956771</v>
      </c>
      <c r="F13" s="76">
        <v>791100</v>
      </c>
      <c r="G13" s="76">
        <v>532045</v>
      </c>
      <c r="H13" s="22">
        <v>17882443</v>
      </c>
      <c r="I13" s="19"/>
      <c r="J13" s="22">
        <v>17489545</v>
      </c>
      <c r="K13" s="19"/>
      <c r="L13" s="23"/>
      <c r="M13" s="24"/>
    </row>
    <row r="14" spans="1:17" ht="25.5" x14ac:dyDescent="0.45">
      <c r="A14" s="223"/>
      <c r="B14" s="223"/>
      <c r="C14" s="21" t="s">
        <v>217</v>
      </c>
      <c r="D14" s="76"/>
      <c r="E14" s="76"/>
      <c r="F14" s="76"/>
      <c r="G14" s="76"/>
      <c r="H14" s="22"/>
      <c r="I14" s="19"/>
      <c r="J14" s="22">
        <v>-1050661</v>
      </c>
      <c r="K14" s="19"/>
      <c r="L14" s="23"/>
      <c r="M14" s="24"/>
    </row>
    <row r="15" spans="1:17" s="35" customFormat="1" x14ac:dyDescent="0.35">
      <c r="A15" s="223"/>
      <c r="B15" s="223"/>
      <c r="C15" s="21" t="s">
        <v>218</v>
      </c>
      <c r="D15" s="76"/>
      <c r="E15" s="76"/>
      <c r="F15" s="76"/>
      <c r="G15" s="76">
        <v>0</v>
      </c>
      <c r="H15" s="22">
        <v>0</v>
      </c>
      <c r="I15" s="19"/>
      <c r="J15" s="22">
        <v>1443559</v>
      </c>
      <c r="K15" s="19"/>
      <c r="L15" s="23"/>
      <c r="M15" s="24"/>
    </row>
    <row r="16" spans="1:17" s="35" customFormat="1" x14ac:dyDescent="0.35">
      <c r="A16" s="223"/>
      <c r="B16" s="224"/>
      <c r="C16" s="84" t="s">
        <v>212</v>
      </c>
      <c r="D16" s="85">
        <v>15602527</v>
      </c>
      <c r="E16" s="85">
        <v>956771</v>
      </c>
      <c r="F16" s="85">
        <v>791100</v>
      </c>
      <c r="G16" s="85">
        <v>532045</v>
      </c>
      <c r="H16" s="85">
        <v>17882443</v>
      </c>
      <c r="I16" s="19"/>
      <c r="J16" s="85">
        <v>17882443</v>
      </c>
      <c r="K16" s="86"/>
      <c r="L16" s="90">
        <v>0.25529582230914422</v>
      </c>
    </row>
    <row r="17" spans="1:13" x14ac:dyDescent="0.45">
      <c r="A17" s="225"/>
      <c r="B17" s="222" t="s">
        <v>213</v>
      </c>
      <c r="C17" s="21" t="s">
        <v>214</v>
      </c>
      <c r="D17" s="76">
        <f>'Appendix 3'!G22</f>
        <v>52163525</v>
      </c>
      <c r="E17" s="76"/>
      <c r="F17" s="76"/>
      <c r="G17" s="76"/>
      <c r="H17" s="22">
        <v>51436433</v>
      </c>
      <c r="I17" s="19"/>
      <c r="J17" s="22">
        <v>51436433</v>
      </c>
      <c r="K17" s="19"/>
      <c r="L17" s="23"/>
    </row>
    <row r="18" spans="1:13" x14ac:dyDescent="0.45">
      <c r="A18" s="225"/>
      <c r="B18" s="225"/>
      <c r="C18" s="21" t="s">
        <v>219</v>
      </c>
      <c r="D18" s="76">
        <f>'Appendix 3'!G23</f>
        <v>727092</v>
      </c>
      <c r="E18" s="76"/>
      <c r="F18" s="76"/>
      <c r="G18" s="76"/>
      <c r="H18" s="22">
        <v>727092</v>
      </c>
      <c r="I18" s="19"/>
      <c r="J18" s="22">
        <v>727092</v>
      </c>
      <c r="K18" s="19"/>
      <c r="L18" s="23"/>
    </row>
    <row r="19" spans="1:13" x14ac:dyDescent="0.45">
      <c r="A19" s="225"/>
      <c r="B19" s="226"/>
      <c r="C19" s="25" t="s">
        <v>216</v>
      </c>
      <c r="D19" s="82">
        <f>D18+D17</f>
        <v>52890617</v>
      </c>
      <c r="E19" s="82">
        <v>0</v>
      </c>
      <c r="F19" s="82">
        <v>0</v>
      </c>
      <c r="G19" s="82">
        <v>0</v>
      </c>
      <c r="H19" s="26">
        <v>52163525</v>
      </c>
      <c r="I19" s="19"/>
      <c r="J19" s="26">
        <v>52163525</v>
      </c>
      <c r="K19" s="27"/>
      <c r="L19" s="28">
        <v>0.74470417769085584</v>
      </c>
    </row>
    <row r="20" spans="1:13" x14ac:dyDescent="0.45">
      <c r="A20" s="226"/>
      <c r="B20" s="31" t="s">
        <v>208</v>
      </c>
      <c r="C20" s="25"/>
      <c r="D20" s="82">
        <f>D19+D16</f>
        <v>68493144</v>
      </c>
      <c r="E20" s="82">
        <f t="shared" ref="E20:J20" si="0">E19+E16</f>
        <v>956771</v>
      </c>
      <c r="F20" s="82">
        <f t="shared" si="0"/>
        <v>791100</v>
      </c>
      <c r="G20" s="82">
        <f t="shared" si="0"/>
        <v>532045</v>
      </c>
      <c r="H20" s="26">
        <f t="shared" si="0"/>
        <v>70045968</v>
      </c>
      <c r="I20" s="19"/>
      <c r="J20" s="26">
        <f t="shared" si="0"/>
        <v>70045968</v>
      </c>
      <c r="K20" s="27"/>
      <c r="L20" s="28">
        <v>1</v>
      </c>
    </row>
    <row r="21" spans="1:13" x14ac:dyDescent="0.45">
      <c r="A21" s="91"/>
      <c r="B21" s="92"/>
      <c r="C21" s="93"/>
      <c r="D21" s="94"/>
      <c r="E21" s="94"/>
      <c r="F21" s="94"/>
      <c r="G21" s="94"/>
      <c r="H21" s="95"/>
      <c r="I21" s="19"/>
      <c r="J21" s="95"/>
      <c r="K21" s="27"/>
      <c r="L21" s="96"/>
    </row>
    <row r="22" spans="1:13" x14ac:dyDescent="0.45">
      <c r="A22" s="222" t="s">
        <v>265</v>
      </c>
      <c r="B22" s="222" t="s">
        <v>209</v>
      </c>
      <c r="C22" s="21" t="s">
        <v>210</v>
      </c>
      <c r="D22" s="76">
        <f>+'Appendix 4A'!N114</f>
        <v>15840117</v>
      </c>
      <c r="E22" s="76">
        <v>999430</v>
      </c>
      <c r="F22" s="76">
        <v>834818</v>
      </c>
      <c r="G22" s="76">
        <v>624870</v>
      </c>
      <c r="H22" s="22">
        <f>D22+E22+F22+G22</f>
        <v>18299235</v>
      </c>
      <c r="I22" s="19"/>
      <c r="J22" s="22">
        <f>H22</f>
        <v>18299235</v>
      </c>
      <c r="K22" s="19"/>
      <c r="L22" s="23"/>
      <c r="M22" s="97"/>
    </row>
    <row r="23" spans="1:13" x14ac:dyDescent="0.45">
      <c r="A23" s="223"/>
      <c r="B23" s="223"/>
      <c r="C23" s="21" t="s">
        <v>211</v>
      </c>
      <c r="D23" s="76"/>
      <c r="E23" s="76"/>
      <c r="F23" s="76"/>
      <c r="G23" s="76"/>
      <c r="H23" s="22">
        <f t="shared" ref="H23:H26" si="1">D23+E23+F23+G23</f>
        <v>0</v>
      </c>
      <c r="I23" s="19"/>
      <c r="J23" s="22"/>
      <c r="K23" s="19"/>
      <c r="L23" s="23"/>
      <c r="M23" s="24"/>
    </row>
    <row r="24" spans="1:13" s="35" customFormat="1" x14ac:dyDescent="0.35">
      <c r="A24" s="223"/>
      <c r="B24" s="224"/>
      <c r="C24" s="84" t="s">
        <v>212</v>
      </c>
      <c r="D24" s="85">
        <f>D23+D22</f>
        <v>15840117</v>
      </c>
      <c r="E24" s="85">
        <f t="shared" ref="E24:J24" si="2">E23+E22</f>
        <v>999430</v>
      </c>
      <c r="F24" s="85">
        <f t="shared" si="2"/>
        <v>834818</v>
      </c>
      <c r="G24" s="85">
        <f t="shared" si="2"/>
        <v>624870</v>
      </c>
      <c r="H24" s="85">
        <f t="shared" si="1"/>
        <v>18299235</v>
      </c>
      <c r="I24" s="19"/>
      <c r="J24" s="85">
        <f t="shared" si="2"/>
        <v>18299235</v>
      </c>
      <c r="K24" s="86"/>
      <c r="L24" s="90">
        <v>0.25529582230914422</v>
      </c>
    </row>
    <row r="25" spans="1:13" x14ac:dyDescent="0.45">
      <c r="A25" s="225"/>
      <c r="B25" s="222" t="s">
        <v>213</v>
      </c>
      <c r="C25" s="21" t="s">
        <v>214</v>
      </c>
      <c r="D25" s="76">
        <f>'Appendix 5'!D40-'Appendix 5'!E40</f>
        <v>40147264</v>
      </c>
      <c r="E25" s="76">
        <v>0</v>
      </c>
      <c r="F25" s="76"/>
      <c r="G25" s="76"/>
      <c r="H25" s="22">
        <f t="shared" si="1"/>
        <v>40147264</v>
      </c>
      <c r="I25" s="19"/>
      <c r="J25" s="22">
        <f>'Appendix 5'!D40</f>
        <v>41214943</v>
      </c>
      <c r="K25" s="19"/>
      <c r="L25" s="23"/>
      <c r="M25" s="106"/>
    </row>
    <row r="26" spans="1:13" x14ac:dyDescent="0.45">
      <c r="A26" s="225"/>
      <c r="B26" s="225"/>
      <c r="C26" s="21" t="s">
        <v>219</v>
      </c>
      <c r="D26" s="76">
        <f>'Appendix 5'!E40</f>
        <v>1067679</v>
      </c>
      <c r="E26" s="76"/>
      <c r="F26" s="76"/>
      <c r="G26" s="76"/>
      <c r="H26" s="22">
        <f t="shared" si="1"/>
        <v>1067679</v>
      </c>
      <c r="I26" s="19"/>
      <c r="J26" s="22"/>
      <c r="K26" s="19"/>
      <c r="L26" s="23"/>
    </row>
    <row r="27" spans="1:13" x14ac:dyDescent="0.45">
      <c r="A27" s="225"/>
      <c r="B27" s="226"/>
      <c r="C27" s="84" t="s">
        <v>216</v>
      </c>
      <c r="D27" s="85">
        <f>D26+D25</f>
        <v>41214943</v>
      </c>
      <c r="E27" s="85">
        <f t="shared" ref="E27:J27" si="3">E26+E25</f>
        <v>0</v>
      </c>
      <c r="F27" s="85">
        <f t="shared" si="3"/>
        <v>0</v>
      </c>
      <c r="G27" s="85">
        <f t="shared" si="3"/>
        <v>0</v>
      </c>
      <c r="H27" s="85">
        <f t="shared" si="3"/>
        <v>41214943</v>
      </c>
      <c r="I27" s="100"/>
      <c r="J27" s="85">
        <f t="shared" si="3"/>
        <v>41214943</v>
      </c>
      <c r="K27" s="86"/>
      <c r="L27" s="90">
        <v>0.74470417769085584</v>
      </c>
    </row>
    <row r="28" spans="1:13" x14ac:dyDescent="0.45">
      <c r="A28" s="226"/>
      <c r="B28" s="31" t="s">
        <v>208</v>
      </c>
      <c r="C28" s="25"/>
      <c r="D28" s="82">
        <f>D27+D24</f>
        <v>57055060</v>
      </c>
      <c r="E28" s="82">
        <f t="shared" ref="E28:J28" si="4">E27+E24</f>
        <v>999430</v>
      </c>
      <c r="F28" s="82">
        <f t="shared" si="4"/>
        <v>834818</v>
      </c>
      <c r="G28" s="82">
        <f t="shared" si="4"/>
        <v>624870</v>
      </c>
      <c r="H28" s="26">
        <f t="shared" si="4"/>
        <v>59514178</v>
      </c>
      <c r="I28" s="19"/>
      <c r="J28" s="26">
        <f t="shared" si="4"/>
        <v>59514178</v>
      </c>
      <c r="K28" s="27"/>
      <c r="L28" s="28">
        <v>1</v>
      </c>
      <c r="M28" s="106"/>
    </row>
    <row r="29" spans="1:13" x14ac:dyDescent="0.45">
      <c r="A29" s="91"/>
      <c r="B29" s="92"/>
      <c r="C29" s="93"/>
      <c r="D29" s="107"/>
      <c r="E29" s="94"/>
      <c r="F29" s="94"/>
      <c r="G29" s="94"/>
      <c r="H29" s="95"/>
      <c r="I29" s="19"/>
      <c r="J29" s="95"/>
      <c r="K29" s="27"/>
      <c r="L29" s="96"/>
    </row>
    <row r="30" spans="1:13" x14ac:dyDescent="0.45">
      <c r="A30" s="36" t="s">
        <v>220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8"/>
      <c r="M30" s="30"/>
    </row>
    <row r="31" spans="1:13" x14ac:dyDescent="0.45">
      <c r="A31" s="39">
        <v>146800</v>
      </c>
      <c r="B31" s="40" t="s">
        <v>221</v>
      </c>
      <c r="C31" s="37"/>
      <c r="D31" s="37"/>
      <c r="E31" s="37"/>
      <c r="F31" s="37"/>
      <c r="G31" s="37"/>
      <c r="H31" s="37"/>
      <c r="I31" s="37"/>
      <c r="J31" s="37"/>
      <c r="K31" s="37"/>
      <c r="L31" s="38"/>
      <c r="M31" s="30"/>
    </row>
    <row r="32" spans="1:13" x14ac:dyDescent="0.45">
      <c r="A32" s="41">
        <v>66000</v>
      </c>
      <c r="B32" s="37" t="s">
        <v>222</v>
      </c>
      <c r="C32" s="37"/>
      <c r="D32" s="37"/>
      <c r="E32" s="37"/>
      <c r="F32" s="37"/>
      <c r="G32" s="37"/>
      <c r="H32" s="37"/>
      <c r="I32" s="37"/>
      <c r="J32" s="37"/>
      <c r="K32" s="37"/>
      <c r="L32" s="38"/>
      <c r="M32" s="30"/>
    </row>
    <row r="33" spans="1:13" x14ac:dyDescent="0.45">
      <c r="A33" s="41">
        <v>364292</v>
      </c>
      <c r="B33" s="37" t="s">
        <v>223</v>
      </c>
      <c r="C33" s="37"/>
      <c r="D33" s="37"/>
      <c r="E33" s="37"/>
      <c r="F33" s="37"/>
      <c r="G33" s="37"/>
      <c r="H33" s="37"/>
      <c r="I33" s="37"/>
      <c r="J33" s="37"/>
      <c r="K33" s="37"/>
      <c r="L33" s="38"/>
      <c r="M33" s="30"/>
    </row>
    <row r="34" spans="1:13" x14ac:dyDescent="0.45">
      <c r="A34" s="41">
        <v>150000</v>
      </c>
      <c r="B34" s="37" t="s">
        <v>224</v>
      </c>
      <c r="C34" s="37"/>
      <c r="D34" s="37"/>
      <c r="E34" s="37"/>
      <c r="F34" s="37"/>
      <c r="G34" s="37"/>
      <c r="H34" s="37"/>
      <c r="I34" s="37"/>
      <c r="J34" s="37"/>
      <c r="K34" s="37"/>
      <c r="L34" s="38"/>
      <c r="M34" s="30"/>
    </row>
    <row r="35" spans="1:13" x14ac:dyDescent="0.45">
      <c r="A35" s="41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8"/>
      <c r="M35" s="30"/>
    </row>
    <row r="36" spans="1:13" x14ac:dyDescent="0.45">
      <c r="A36" s="42" t="s">
        <v>225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/>
      <c r="M36" s="30"/>
    </row>
    <row r="37" spans="1:13" x14ac:dyDescent="0.45">
      <c r="A37" s="43" t="s">
        <v>226</v>
      </c>
      <c r="B37" s="19" t="s">
        <v>227</v>
      </c>
      <c r="C37" s="37"/>
      <c r="D37" s="37"/>
      <c r="E37" s="37"/>
      <c r="F37" s="37"/>
      <c r="G37" s="37"/>
      <c r="H37" s="37"/>
      <c r="I37" s="37"/>
      <c r="J37" s="37"/>
      <c r="K37" s="37"/>
      <c r="L37" s="38"/>
      <c r="M37" s="30"/>
    </row>
    <row r="38" spans="1:13" x14ac:dyDescent="0.45">
      <c r="A38" s="43">
        <v>174895</v>
      </c>
      <c r="B38" s="43" t="s">
        <v>228</v>
      </c>
      <c r="C38" s="41">
        <v>0</v>
      </c>
      <c r="D38" s="37" t="s">
        <v>229</v>
      </c>
      <c r="E38" s="37"/>
      <c r="F38" s="37"/>
      <c r="G38" s="37"/>
      <c r="H38" s="37"/>
      <c r="I38" s="37"/>
      <c r="J38" s="37"/>
      <c r="K38" s="37"/>
      <c r="L38" s="38"/>
      <c r="M38" s="30"/>
    </row>
    <row r="39" spans="1:13" x14ac:dyDescent="0.45">
      <c r="A39" s="43">
        <v>1878879</v>
      </c>
      <c r="B39" s="43" t="s">
        <v>230</v>
      </c>
      <c r="C39" s="41">
        <v>1003113</v>
      </c>
      <c r="D39" s="37" t="s">
        <v>231</v>
      </c>
      <c r="E39" s="37"/>
      <c r="F39" s="37"/>
      <c r="G39" s="37"/>
      <c r="H39" s="37"/>
      <c r="I39" s="37"/>
      <c r="J39" s="37"/>
      <c r="K39" s="37"/>
      <c r="L39" s="38"/>
      <c r="M39" s="30"/>
    </row>
    <row r="40" spans="1:13" x14ac:dyDescent="0.45">
      <c r="A40" s="43"/>
      <c r="B40" s="43"/>
      <c r="C40" s="41"/>
      <c r="D40" s="37"/>
      <c r="E40" s="37"/>
      <c r="F40" s="37"/>
      <c r="G40" s="37"/>
      <c r="H40" s="37"/>
      <c r="I40" s="37"/>
      <c r="J40" s="37"/>
      <c r="K40" s="37"/>
      <c r="L40" s="38"/>
      <c r="M40" s="30"/>
    </row>
    <row r="41" spans="1:13" x14ac:dyDescent="0.45">
      <c r="A41" s="42" t="s">
        <v>232</v>
      </c>
      <c r="B41" s="41"/>
      <c r="C41" s="41"/>
      <c r="D41" s="37"/>
      <c r="E41" s="37"/>
      <c r="F41" s="37"/>
      <c r="G41" s="37"/>
      <c r="H41" s="37"/>
      <c r="I41" s="37"/>
      <c r="J41" s="37"/>
      <c r="K41" s="37"/>
      <c r="L41" s="38"/>
      <c r="M41" s="30"/>
    </row>
    <row r="42" spans="1:13" x14ac:dyDescent="0.45">
      <c r="A42" s="37"/>
      <c r="B42" s="37" t="s">
        <v>233</v>
      </c>
      <c r="C42" s="37"/>
      <c r="D42" s="37"/>
      <c r="E42" s="37"/>
      <c r="F42" s="37"/>
      <c r="G42" s="37"/>
      <c r="H42" s="37"/>
      <c r="I42" s="37"/>
      <c r="J42" s="37"/>
      <c r="K42" s="37"/>
      <c r="L42" s="38"/>
      <c r="M42" s="30"/>
    </row>
    <row r="43" spans="1:13" x14ac:dyDescent="0.45">
      <c r="A43" s="37"/>
      <c r="B43" s="37" t="s">
        <v>234</v>
      </c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30"/>
    </row>
    <row r="44" spans="1:13" x14ac:dyDescent="0.4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M44" s="30"/>
    </row>
  </sheetData>
  <mergeCells count="15">
    <mergeCell ref="J3:J4"/>
    <mergeCell ref="L3:L4"/>
    <mergeCell ref="A5:A11"/>
    <mergeCell ref="B5:B7"/>
    <mergeCell ref="B8:B10"/>
    <mergeCell ref="B13:B16"/>
    <mergeCell ref="A22:A28"/>
    <mergeCell ref="B22:B24"/>
    <mergeCell ref="B25:B27"/>
    <mergeCell ref="D3:H3"/>
    <mergeCell ref="C3:C4"/>
    <mergeCell ref="B3:B4"/>
    <mergeCell ref="A3:A4"/>
    <mergeCell ref="B17:B19"/>
    <mergeCell ref="A13:A20"/>
  </mergeCells>
  <printOptions horizontalCentered="1"/>
  <pageMargins left="0.2" right="0.2" top="0.5" bottom="0.25" header="0.3" footer="0.3"/>
  <pageSetup scale="70" orientation="landscape" r:id="rId1"/>
  <headerFoot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778C9-3018-4443-A573-7C95657A52EA}">
  <dimension ref="B1:G60"/>
  <sheetViews>
    <sheetView workbookViewId="0">
      <selection activeCell="B10" sqref="B10"/>
    </sheetView>
  </sheetViews>
  <sheetFormatPr defaultRowHeight="14.25" x14ac:dyDescent="0.45"/>
  <cols>
    <col min="1" max="1" width="4.73046875" customWidth="1"/>
    <col min="2" max="2" width="19.265625" customWidth="1"/>
    <col min="3" max="3" width="7.1328125" customWidth="1"/>
    <col min="4" max="4" width="10" customWidth="1"/>
    <col min="5" max="5" width="6.86328125" customWidth="1"/>
    <col min="6" max="6" width="11.86328125" customWidth="1"/>
    <col min="249" max="249" width="4.73046875" customWidth="1"/>
    <col min="250" max="250" width="19.265625" customWidth="1"/>
    <col min="251" max="251" width="5.59765625" customWidth="1"/>
    <col min="252" max="252" width="9.86328125" customWidth="1"/>
    <col min="253" max="253" width="5.59765625" customWidth="1"/>
    <col min="254" max="254" width="9.59765625" customWidth="1"/>
    <col min="255" max="255" width="7.73046875" customWidth="1"/>
    <col min="256" max="256" width="9.3984375" customWidth="1"/>
    <col min="257" max="257" width="5.59765625" customWidth="1"/>
    <col min="258" max="258" width="11.3984375" bestFit="1" customWidth="1"/>
    <col min="259" max="259" width="7.1328125" customWidth="1"/>
    <col min="260" max="260" width="10" customWidth="1"/>
    <col min="261" max="261" width="5.86328125" customWidth="1"/>
    <col min="262" max="262" width="11.86328125" customWidth="1"/>
    <col min="505" max="505" width="4.73046875" customWidth="1"/>
    <col min="506" max="506" width="19.265625" customWidth="1"/>
    <col min="507" max="507" width="5.59765625" customWidth="1"/>
    <col min="508" max="508" width="9.86328125" customWidth="1"/>
    <col min="509" max="509" width="5.59765625" customWidth="1"/>
    <col min="510" max="510" width="9.59765625" customWidth="1"/>
    <col min="511" max="511" width="7.73046875" customWidth="1"/>
    <col min="512" max="512" width="9.3984375" customWidth="1"/>
    <col min="513" max="513" width="5.59765625" customWidth="1"/>
    <col min="514" max="514" width="11.3984375" bestFit="1" customWidth="1"/>
    <col min="515" max="515" width="7.1328125" customWidth="1"/>
    <col min="516" max="516" width="10" customWidth="1"/>
    <col min="517" max="517" width="5.86328125" customWidth="1"/>
    <col min="518" max="518" width="11.86328125" customWidth="1"/>
    <col min="761" max="761" width="4.73046875" customWidth="1"/>
    <col min="762" max="762" width="19.265625" customWidth="1"/>
    <col min="763" max="763" width="5.59765625" customWidth="1"/>
    <col min="764" max="764" width="9.86328125" customWidth="1"/>
    <col min="765" max="765" width="5.59765625" customWidth="1"/>
    <col min="766" max="766" width="9.59765625" customWidth="1"/>
    <col min="767" max="767" width="7.73046875" customWidth="1"/>
    <col min="768" max="768" width="9.3984375" customWidth="1"/>
    <col min="769" max="769" width="5.59765625" customWidth="1"/>
    <col min="770" max="770" width="11.3984375" bestFit="1" customWidth="1"/>
    <col min="771" max="771" width="7.1328125" customWidth="1"/>
    <col min="772" max="772" width="10" customWidth="1"/>
    <col min="773" max="773" width="5.86328125" customWidth="1"/>
    <col min="774" max="774" width="11.86328125" customWidth="1"/>
    <col min="1017" max="1017" width="4.73046875" customWidth="1"/>
    <col min="1018" max="1018" width="19.265625" customWidth="1"/>
    <col min="1019" max="1019" width="5.59765625" customWidth="1"/>
    <col min="1020" max="1020" width="9.86328125" customWidth="1"/>
    <col min="1021" max="1021" width="5.59765625" customWidth="1"/>
    <col min="1022" max="1022" width="9.59765625" customWidth="1"/>
    <col min="1023" max="1023" width="7.73046875" customWidth="1"/>
    <col min="1024" max="1024" width="9.3984375" customWidth="1"/>
    <col min="1025" max="1025" width="5.59765625" customWidth="1"/>
    <col min="1026" max="1026" width="11.3984375" bestFit="1" customWidth="1"/>
    <col min="1027" max="1027" width="7.1328125" customWidth="1"/>
    <col min="1028" max="1028" width="10" customWidth="1"/>
    <col min="1029" max="1029" width="5.86328125" customWidth="1"/>
    <col min="1030" max="1030" width="11.86328125" customWidth="1"/>
    <col min="1273" max="1273" width="4.73046875" customWidth="1"/>
    <col min="1274" max="1274" width="19.265625" customWidth="1"/>
    <col min="1275" max="1275" width="5.59765625" customWidth="1"/>
    <col min="1276" max="1276" width="9.86328125" customWidth="1"/>
    <col min="1277" max="1277" width="5.59765625" customWidth="1"/>
    <col min="1278" max="1278" width="9.59765625" customWidth="1"/>
    <col min="1279" max="1279" width="7.73046875" customWidth="1"/>
    <col min="1280" max="1280" width="9.3984375" customWidth="1"/>
    <col min="1281" max="1281" width="5.59765625" customWidth="1"/>
    <col min="1282" max="1282" width="11.3984375" bestFit="1" customWidth="1"/>
    <col min="1283" max="1283" width="7.1328125" customWidth="1"/>
    <col min="1284" max="1284" width="10" customWidth="1"/>
    <col min="1285" max="1285" width="5.86328125" customWidth="1"/>
    <col min="1286" max="1286" width="11.86328125" customWidth="1"/>
    <col min="1529" max="1529" width="4.73046875" customWidth="1"/>
    <col min="1530" max="1530" width="19.265625" customWidth="1"/>
    <col min="1531" max="1531" width="5.59765625" customWidth="1"/>
    <col min="1532" max="1532" width="9.86328125" customWidth="1"/>
    <col min="1533" max="1533" width="5.59765625" customWidth="1"/>
    <col min="1534" max="1534" width="9.59765625" customWidth="1"/>
    <col min="1535" max="1535" width="7.73046875" customWidth="1"/>
    <col min="1536" max="1536" width="9.3984375" customWidth="1"/>
    <col min="1537" max="1537" width="5.59765625" customWidth="1"/>
    <col min="1538" max="1538" width="11.3984375" bestFit="1" customWidth="1"/>
    <col min="1539" max="1539" width="7.1328125" customWidth="1"/>
    <col min="1540" max="1540" width="10" customWidth="1"/>
    <col min="1541" max="1541" width="5.86328125" customWidth="1"/>
    <col min="1542" max="1542" width="11.86328125" customWidth="1"/>
    <col min="1785" max="1785" width="4.73046875" customWidth="1"/>
    <col min="1786" max="1786" width="19.265625" customWidth="1"/>
    <col min="1787" max="1787" width="5.59765625" customWidth="1"/>
    <col min="1788" max="1788" width="9.86328125" customWidth="1"/>
    <col min="1789" max="1789" width="5.59765625" customWidth="1"/>
    <col min="1790" max="1790" width="9.59765625" customWidth="1"/>
    <col min="1791" max="1791" width="7.73046875" customWidth="1"/>
    <col min="1792" max="1792" width="9.3984375" customWidth="1"/>
    <col min="1793" max="1793" width="5.59765625" customWidth="1"/>
    <col min="1794" max="1794" width="11.3984375" bestFit="1" customWidth="1"/>
    <col min="1795" max="1795" width="7.1328125" customWidth="1"/>
    <col min="1796" max="1796" width="10" customWidth="1"/>
    <col min="1797" max="1797" width="5.86328125" customWidth="1"/>
    <col min="1798" max="1798" width="11.86328125" customWidth="1"/>
    <col min="2041" max="2041" width="4.73046875" customWidth="1"/>
    <col min="2042" max="2042" width="19.265625" customWidth="1"/>
    <col min="2043" max="2043" width="5.59765625" customWidth="1"/>
    <col min="2044" max="2044" width="9.86328125" customWidth="1"/>
    <col min="2045" max="2045" width="5.59765625" customWidth="1"/>
    <col min="2046" max="2046" width="9.59765625" customWidth="1"/>
    <col min="2047" max="2047" width="7.73046875" customWidth="1"/>
    <col min="2048" max="2048" width="9.3984375" customWidth="1"/>
    <col min="2049" max="2049" width="5.59765625" customWidth="1"/>
    <col min="2050" max="2050" width="11.3984375" bestFit="1" customWidth="1"/>
    <col min="2051" max="2051" width="7.1328125" customWidth="1"/>
    <col min="2052" max="2052" width="10" customWidth="1"/>
    <col min="2053" max="2053" width="5.86328125" customWidth="1"/>
    <col min="2054" max="2054" width="11.86328125" customWidth="1"/>
    <col min="2297" max="2297" width="4.73046875" customWidth="1"/>
    <col min="2298" max="2298" width="19.265625" customWidth="1"/>
    <col min="2299" max="2299" width="5.59765625" customWidth="1"/>
    <col min="2300" max="2300" width="9.86328125" customWidth="1"/>
    <col min="2301" max="2301" width="5.59765625" customWidth="1"/>
    <col min="2302" max="2302" width="9.59765625" customWidth="1"/>
    <col min="2303" max="2303" width="7.73046875" customWidth="1"/>
    <col min="2304" max="2304" width="9.3984375" customWidth="1"/>
    <col min="2305" max="2305" width="5.59765625" customWidth="1"/>
    <col min="2306" max="2306" width="11.3984375" bestFit="1" customWidth="1"/>
    <col min="2307" max="2307" width="7.1328125" customWidth="1"/>
    <col min="2308" max="2308" width="10" customWidth="1"/>
    <col min="2309" max="2309" width="5.86328125" customWidth="1"/>
    <col min="2310" max="2310" width="11.86328125" customWidth="1"/>
    <col min="2553" max="2553" width="4.73046875" customWidth="1"/>
    <col min="2554" max="2554" width="19.265625" customWidth="1"/>
    <col min="2555" max="2555" width="5.59765625" customWidth="1"/>
    <col min="2556" max="2556" width="9.86328125" customWidth="1"/>
    <col min="2557" max="2557" width="5.59765625" customWidth="1"/>
    <col min="2558" max="2558" width="9.59765625" customWidth="1"/>
    <col min="2559" max="2559" width="7.73046875" customWidth="1"/>
    <col min="2560" max="2560" width="9.3984375" customWidth="1"/>
    <col min="2561" max="2561" width="5.59765625" customWidth="1"/>
    <col min="2562" max="2562" width="11.3984375" bestFit="1" customWidth="1"/>
    <col min="2563" max="2563" width="7.1328125" customWidth="1"/>
    <col min="2564" max="2564" width="10" customWidth="1"/>
    <col min="2565" max="2565" width="5.86328125" customWidth="1"/>
    <col min="2566" max="2566" width="11.86328125" customWidth="1"/>
    <col min="2809" max="2809" width="4.73046875" customWidth="1"/>
    <col min="2810" max="2810" width="19.265625" customWidth="1"/>
    <col min="2811" max="2811" width="5.59765625" customWidth="1"/>
    <col min="2812" max="2812" width="9.86328125" customWidth="1"/>
    <col min="2813" max="2813" width="5.59765625" customWidth="1"/>
    <col min="2814" max="2814" width="9.59765625" customWidth="1"/>
    <col min="2815" max="2815" width="7.73046875" customWidth="1"/>
    <col min="2816" max="2816" width="9.3984375" customWidth="1"/>
    <col min="2817" max="2817" width="5.59765625" customWidth="1"/>
    <col min="2818" max="2818" width="11.3984375" bestFit="1" customWidth="1"/>
    <col min="2819" max="2819" width="7.1328125" customWidth="1"/>
    <col min="2820" max="2820" width="10" customWidth="1"/>
    <col min="2821" max="2821" width="5.86328125" customWidth="1"/>
    <col min="2822" max="2822" width="11.86328125" customWidth="1"/>
    <col min="3065" max="3065" width="4.73046875" customWidth="1"/>
    <col min="3066" max="3066" width="19.265625" customWidth="1"/>
    <col min="3067" max="3067" width="5.59765625" customWidth="1"/>
    <col min="3068" max="3068" width="9.86328125" customWidth="1"/>
    <col min="3069" max="3069" width="5.59765625" customWidth="1"/>
    <col min="3070" max="3070" width="9.59765625" customWidth="1"/>
    <col min="3071" max="3071" width="7.73046875" customWidth="1"/>
    <col min="3072" max="3072" width="9.3984375" customWidth="1"/>
    <col min="3073" max="3073" width="5.59765625" customWidth="1"/>
    <col min="3074" max="3074" width="11.3984375" bestFit="1" customWidth="1"/>
    <col min="3075" max="3075" width="7.1328125" customWidth="1"/>
    <col min="3076" max="3076" width="10" customWidth="1"/>
    <col min="3077" max="3077" width="5.86328125" customWidth="1"/>
    <col min="3078" max="3078" width="11.86328125" customWidth="1"/>
    <col min="3321" max="3321" width="4.73046875" customWidth="1"/>
    <col min="3322" max="3322" width="19.265625" customWidth="1"/>
    <col min="3323" max="3323" width="5.59765625" customWidth="1"/>
    <col min="3324" max="3324" width="9.86328125" customWidth="1"/>
    <col min="3325" max="3325" width="5.59765625" customWidth="1"/>
    <col min="3326" max="3326" width="9.59765625" customWidth="1"/>
    <col min="3327" max="3327" width="7.73046875" customWidth="1"/>
    <col min="3328" max="3328" width="9.3984375" customWidth="1"/>
    <col min="3329" max="3329" width="5.59765625" customWidth="1"/>
    <col min="3330" max="3330" width="11.3984375" bestFit="1" customWidth="1"/>
    <col min="3331" max="3331" width="7.1328125" customWidth="1"/>
    <col min="3332" max="3332" width="10" customWidth="1"/>
    <col min="3333" max="3333" width="5.86328125" customWidth="1"/>
    <col min="3334" max="3334" width="11.86328125" customWidth="1"/>
    <col min="3577" max="3577" width="4.73046875" customWidth="1"/>
    <col min="3578" max="3578" width="19.265625" customWidth="1"/>
    <col min="3579" max="3579" width="5.59765625" customWidth="1"/>
    <col min="3580" max="3580" width="9.86328125" customWidth="1"/>
    <col min="3581" max="3581" width="5.59765625" customWidth="1"/>
    <col min="3582" max="3582" width="9.59765625" customWidth="1"/>
    <col min="3583" max="3583" width="7.73046875" customWidth="1"/>
    <col min="3584" max="3584" width="9.3984375" customWidth="1"/>
    <col min="3585" max="3585" width="5.59765625" customWidth="1"/>
    <col min="3586" max="3586" width="11.3984375" bestFit="1" customWidth="1"/>
    <col min="3587" max="3587" width="7.1328125" customWidth="1"/>
    <col min="3588" max="3588" width="10" customWidth="1"/>
    <col min="3589" max="3589" width="5.86328125" customWidth="1"/>
    <col min="3590" max="3590" width="11.86328125" customWidth="1"/>
    <col min="3833" max="3833" width="4.73046875" customWidth="1"/>
    <col min="3834" max="3834" width="19.265625" customWidth="1"/>
    <col min="3835" max="3835" width="5.59765625" customWidth="1"/>
    <col min="3836" max="3836" width="9.86328125" customWidth="1"/>
    <col min="3837" max="3837" width="5.59765625" customWidth="1"/>
    <col min="3838" max="3838" width="9.59765625" customWidth="1"/>
    <col min="3839" max="3839" width="7.73046875" customWidth="1"/>
    <col min="3840" max="3840" width="9.3984375" customWidth="1"/>
    <col min="3841" max="3841" width="5.59765625" customWidth="1"/>
    <col min="3842" max="3842" width="11.3984375" bestFit="1" customWidth="1"/>
    <col min="3843" max="3843" width="7.1328125" customWidth="1"/>
    <col min="3844" max="3844" width="10" customWidth="1"/>
    <col min="3845" max="3845" width="5.86328125" customWidth="1"/>
    <col min="3846" max="3846" width="11.86328125" customWidth="1"/>
    <col min="4089" max="4089" width="4.73046875" customWidth="1"/>
    <col min="4090" max="4090" width="19.265625" customWidth="1"/>
    <col min="4091" max="4091" width="5.59765625" customWidth="1"/>
    <col min="4092" max="4092" width="9.86328125" customWidth="1"/>
    <col min="4093" max="4093" width="5.59765625" customWidth="1"/>
    <col min="4094" max="4094" width="9.59765625" customWidth="1"/>
    <col min="4095" max="4095" width="7.73046875" customWidth="1"/>
    <col min="4096" max="4096" width="9.3984375" customWidth="1"/>
    <col min="4097" max="4097" width="5.59765625" customWidth="1"/>
    <col min="4098" max="4098" width="11.3984375" bestFit="1" customWidth="1"/>
    <col min="4099" max="4099" width="7.1328125" customWidth="1"/>
    <col min="4100" max="4100" width="10" customWidth="1"/>
    <col min="4101" max="4101" width="5.86328125" customWidth="1"/>
    <col min="4102" max="4102" width="11.86328125" customWidth="1"/>
    <col min="4345" max="4345" width="4.73046875" customWidth="1"/>
    <col min="4346" max="4346" width="19.265625" customWidth="1"/>
    <col min="4347" max="4347" width="5.59765625" customWidth="1"/>
    <col min="4348" max="4348" width="9.86328125" customWidth="1"/>
    <col min="4349" max="4349" width="5.59765625" customWidth="1"/>
    <col min="4350" max="4350" width="9.59765625" customWidth="1"/>
    <col min="4351" max="4351" width="7.73046875" customWidth="1"/>
    <col min="4352" max="4352" width="9.3984375" customWidth="1"/>
    <col min="4353" max="4353" width="5.59765625" customWidth="1"/>
    <col min="4354" max="4354" width="11.3984375" bestFit="1" customWidth="1"/>
    <col min="4355" max="4355" width="7.1328125" customWidth="1"/>
    <col min="4356" max="4356" width="10" customWidth="1"/>
    <col min="4357" max="4357" width="5.86328125" customWidth="1"/>
    <col min="4358" max="4358" width="11.86328125" customWidth="1"/>
    <col min="4601" max="4601" width="4.73046875" customWidth="1"/>
    <col min="4602" max="4602" width="19.265625" customWidth="1"/>
    <col min="4603" max="4603" width="5.59765625" customWidth="1"/>
    <col min="4604" max="4604" width="9.86328125" customWidth="1"/>
    <col min="4605" max="4605" width="5.59765625" customWidth="1"/>
    <col min="4606" max="4606" width="9.59765625" customWidth="1"/>
    <col min="4607" max="4607" width="7.73046875" customWidth="1"/>
    <col min="4608" max="4608" width="9.3984375" customWidth="1"/>
    <col min="4609" max="4609" width="5.59765625" customWidth="1"/>
    <col min="4610" max="4610" width="11.3984375" bestFit="1" customWidth="1"/>
    <col min="4611" max="4611" width="7.1328125" customWidth="1"/>
    <col min="4612" max="4612" width="10" customWidth="1"/>
    <col min="4613" max="4613" width="5.86328125" customWidth="1"/>
    <col min="4614" max="4614" width="11.86328125" customWidth="1"/>
    <col min="4857" max="4857" width="4.73046875" customWidth="1"/>
    <col min="4858" max="4858" width="19.265625" customWidth="1"/>
    <col min="4859" max="4859" width="5.59765625" customWidth="1"/>
    <col min="4860" max="4860" width="9.86328125" customWidth="1"/>
    <col min="4861" max="4861" width="5.59765625" customWidth="1"/>
    <col min="4862" max="4862" width="9.59765625" customWidth="1"/>
    <col min="4863" max="4863" width="7.73046875" customWidth="1"/>
    <col min="4864" max="4864" width="9.3984375" customWidth="1"/>
    <col min="4865" max="4865" width="5.59765625" customWidth="1"/>
    <col min="4866" max="4866" width="11.3984375" bestFit="1" customWidth="1"/>
    <col min="4867" max="4867" width="7.1328125" customWidth="1"/>
    <col min="4868" max="4868" width="10" customWidth="1"/>
    <col min="4869" max="4869" width="5.86328125" customWidth="1"/>
    <col min="4870" max="4870" width="11.86328125" customWidth="1"/>
    <col min="5113" max="5113" width="4.73046875" customWidth="1"/>
    <col min="5114" max="5114" width="19.265625" customWidth="1"/>
    <col min="5115" max="5115" width="5.59765625" customWidth="1"/>
    <col min="5116" max="5116" width="9.86328125" customWidth="1"/>
    <col min="5117" max="5117" width="5.59765625" customWidth="1"/>
    <col min="5118" max="5118" width="9.59765625" customWidth="1"/>
    <col min="5119" max="5119" width="7.73046875" customWidth="1"/>
    <col min="5120" max="5120" width="9.3984375" customWidth="1"/>
    <col min="5121" max="5121" width="5.59765625" customWidth="1"/>
    <col min="5122" max="5122" width="11.3984375" bestFit="1" customWidth="1"/>
    <col min="5123" max="5123" width="7.1328125" customWidth="1"/>
    <col min="5124" max="5124" width="10" customWidth="1"/>
    <col min="5125" max="5125" width="5.86328125" customWidth="1"/>
    <col min="5126" max="5126" width="11.86328125" customWidth="1"/>
    <col min="5369" max="5369" width="4.73046875" customWidth="1"/>
    <col min="5370" max="5370" width="19.265625" customWidth="1"/>
    <col min="5371" max="5371" width="5.59765625" customWidth="1"/>
    <col min="5372" max="5372" width="9.86328125" customWidth="1"/>
    <col min="5373" max="5373" width="5.59765625" customWidth="1"/>
    <col min="5374" max="5374" width="9.59765625" customWidth="1"/>
    <col min="5375" max="5375" width="7.73046875" customWidth="1"/>
    <col min="5376" max="5376" width="9.3984375" customWidth="1"/>
    <col min="5377" max="5377" width="5.59765625" customWidth="1"/>
    <col min="5378" max="5378" width="11.3984375" bestFit="1" customWidth="1"/>
    <col min="5379" max="5379" width="7.1328125" customWidth="1"/>
    <col min="5380" max="5380" width="10" customWidth="1"/>
    <col min="5381" max="5381" width="5.86328125" customWidth="1"/>
    <col min="5382" max="5382" width="11.86328125" customWidth="1"/>
    <col min="5625" max="5625" width="4.73046875" customWidth="1"/>
    <col min="5626" max="5626" width="19.265625" customWidth="1"/>
    <col min="5627" max="5627" width="5.59765625" customWidth="1"/>
    <col min="5628" max="5628" width="9.86328125" customWidth="1"/>
    <col min="5629" max="5629" width="5.59765625" customWidth="1"/>
    <col min="5630" max="5630" width="9.59765625" customWidth="1"/>
    <col min="5631" max="5631" width="7.73046875" customWidth="1"/>
    <col min="5632" max="5632" width="9.3984375" customWidth="1"/>
    <col min="5633" max="5633" width="5.59765625" customWidth="1"/>
    <col min="5634" max="5634" width="11.3984375" bestFit="1" customWidth="1"/>
    <col min="5635" max="5635" width="7.1328125" customWidth="1"/>
    <col min="5636" max="5636" width="10" customWidth="1"/>
    <col min="5637" max="5637" width="5.86328125" customWidth="1"/>
    <col min="5638" max="5638" width="11.86328125" customWidth="1"/>
    <col min="5881" max="5881" width="4.73046875" customWidth="1"/>
    <col min="5882" max="5882" width="19.265625" customWidth="1"/>
    <col min="5883" max="5883" width="5.59765625" customWidth="1"/>
    <col min="5884" max="5884" width="9.86328125" customWidth="1"/>
    <col min="5885" max="5885" width="5.59765625" customWidth="1"/>
    <col min="5886" max="5886" width="9.59765625" customWidth="1"/>
    <col min="5887" max="5887" width="7.73046875" customWidth="1"/>
    <col min="5888" max="5888" width="9.3984375" customWidth="1"/>
    <col min="5889" max="5889" width="5.59765625" customWidth="1"/>
    <col min="5890" max="5890" width="11.3984375" bestFit="1" customWidth="1"/>
    <col min="5891" max="5891" width="7.1328125" customWidth="1"/>
    <col min="5892" max="5892" width="10" customWidth="1"/>
    <col min="5893" max="5893" width="5.86328125" customWidth="1"/>
    <col min="5894" max="5894" width="11.86328125" customWidth="1"/>
    <col min="6137" max="6137" width="4.73046875" customWidth="1"/>
    <col min="6138" max="6138" width="19.265625" customWidth="1"/>
    <col min="6139" max="6139" width="5.59765625" customWidth="1"/>
    <col min="6140" max="6140" width="9.86328125" customWidth="1"/>
    <col min="6141" max="6141" width="5.59765625" customWidth="1"/>
    <col min="6142" max="6142" width="9.59765625" customWidth="1"/>
    <col min="6143" max="6143" width="7.73046875" customWidth="1"/>
    <col min="6144" max="6144" width="9.3984375" customWidth="1"/>
    <col min="6145" max="6145" width="5.59765625" customWidth="1"/>
    <col min="6146" max="6146" width="11.3984375" bestFit="1" customWidth="1"/>
    <col min="6147" max="6147" width="7.1328125" customWidth="1"/>
    <col min="6148" max="6148" width="10" customWidth="1"/>
    <col min="6149" max="6149" width="5.86328125" customWidth="1"/>
    <col min="6150" max="6150" width="11.86328125" customWidth="1"/>
    <col min="6393" max="6393" width="4.73046875" customWidth="1"/>
    <col min="6394" max="6394" width="19.265625" customWidth="1"/>
    <col min="6395" max="6395" width="5.59765625" customWidth="1"/>
    <col min="6396" max="6396" width="9.86328125" customWidth="1"/>
    <col min="6397" max="6397" width="5.59765625" customWidth="1"/>
    <col min="6398" max="6398" width="9.59765625" customWidth="1"/>
    <col min="6399" max="6399" width="7.73046875" customWidth="1"/>
    <col min="6400" max="6400" width="9.3984375" customWidth="1"/>
    <col min="6401" max="6401" width="5.59765625" customWidth="1"/>
    <col min="6402" max="6402" width="11.3984375" bestFit="1" customWidth="1"/>
    <col min="6403" max="6403" width="7.1328125" customWidth="1"/>
    <col min="6404" max="6404" width="10" customWidth="1"/>
    <col min="6405" max="6405" width="5.86328125" customWidth="1"/>
    <col min="6406" max="6406" width="11.86328125" customWidth="1"/>
    <col min="6649" max="6649" width="4.73046875" customWidth="1"/>
    <col min="6650" max="6650" width="19.265625" customWidth="1"/>
    <col min="6651" max="6651" width="5.59765625" customWidth="1"/>
    <col min="6652" max="6652" width="9.86328125" customWidth="1"/>
    <col min="6653" max="6653" width="5.59765625" customWidth="1"/>
    <col min="6654" max="6654" width="9.59765625" customWidth="1"/>
    <col min="6655" max="6655" width="7.73046875" customWidth="1"/>
    <col min="6656" max="6656" width="9.3984375" customWidth="1"/>
    <col min="6657" max="6657" width="5.59765625" customWidth="1"/>
    <col min="6658" max="6658" width="11.3984375" bestFit="1" customWidth="1"/>
    <col min="6659" max="6659" width="7.1328125" customWidth="1"/>
    <col min="6660" max="6660" width="10" customWidth="1"/>
    <col min="6661" max="6661" width="5.86328125" customWidth="1"/>
    <col min="6662" max="6662" width="11.86328125" customWidth="1"/>
    <col min="6905" max="6905" width="4.73046875" customWidth="1"/>
    <col min="6906" max="6906" width="19.265625" customWidth="1"/>
    <col min="6907" max="6907" width="5.59765625" customWidth="1"/>
    <col min="6908" max="6908" width="9.86328125" customWidth="1"/>
    <col min="6909" max="6909" width="5.59765625" customWidth="1"/>
    <col min="6910" max="6910" width="9.59765625" customWidth="1"/>
    <col min="6911" max="6911" width="7.73046875" customWidth="1"/>
    <col min="6912" max="6912" width="9.3984375" customWidth="1"/>
    <col min="6913" max="6913" width="5.59765625" customWidth="1"/>
    <col min="6914" max="6914" width="11.3984375" bestFit="1" customWidth="1"/>
    <col min="6915" max="6915" width="7.1328125" customWidth="1"/>
    <col min="6916" max="6916" width="10" customWidth="1"/>
    <col min="6917" max="6917" width="5.86328125" customWidth="1"/>
    <col min="6918" max="6918" width="11.86328125" customWidth="1"/>
    <col min="7161" max="7161" width="4.73046875" customWidth="1"/>
    <col min="7162" max="7162" width="19.265625" customWidth="1"/>
    <col min="7163" max="7163" width="5.59765625" customWidth="1"/>
    <col min="7164" max="7164" width="9.86328125" customWidth="1"/>
    <col min="7165" max="7165" width="5.59765625" customWidth="1"/>
    <col min="7166" max="7166" width="9.59765625" customWidth="1"/>
    <col min="7167" max="7167" width="7.73046875" customWidth="1"/>
    <col min="7168" max="7168" width="9.3984375" customWidth="1"/>
    <col min="7169" max="7169" width="5.59765625" customWidth="1"/>
    <col min="7170" max="7170" width="11.3984375" bestFit="1" customWidth="1"/>
    <col min="7171" max="7171" width="7.1328125" customWidth="1"/>
    <col min="7172" max="7172" width="10" customWidth="1"/>
    <col min="7173" max="7173" width="5.86328125" customWidth="1"/>
    <col min="7174" max="7174" width="11.86328125" customWidth="1"/>
    <col min="7417" max="7417" width="4.73046875" customWidth="1"/>
    <col min="7418" max="7418" width="19.265625" customWidth="1"/>
    <col min="7419" max="7419" width="5.59765625" customWidth="1"/>
    <col min="7420" max="7420" width="9.86328125" customWidth="1"/>
    <col min="7421" max="7421" width="5.59765625" customWidth="1"/>
    <col min="7422" max="7422" width="9.59765625" customWidth="1"/>
    <col min="7423" max="7423" width="7.73046875" customWidth="1"/>
    <col min="7424" max="7424" width="9.3984375" customWidth="1"/>
    <col min="7425" max="7425" width="5.59765625" customWidth="1"/>
    <col min="7426" max="7426" width="11.3984375" bestFit="1" customWidth="1"/>
    <col min="7427" max="7427" width="7.1328125" customWidth="1"/>
    <col min="7428" max="7428" width="10" customWidth="1"/>
    <col min="7429" max="7429" width="5.86328125" customWidth="1"/>
    <col min="7430" max="7430" width="11.86328125" customWidth="1"/>
    <col min="7673" max="7673" width="4.73046875" customWidth="1"/>
    <col min="7674" max="7674" width="19.265625" customWidth="1"/>
    <col min="7675" max="7675" width="5.59765625" customWidth="1"/>
    <col min="7676" max="7676" width="9.86328125" customWidth="1"/>
    <col min="7677" max="7677" width="5.59765625" customWidth="1"/>
    <col min="7678" max="7678" width="9.59765625" customWidth="1"/>
    <col min="7679" max="7679" width="7.73046875" customWidth="1"/>
    <col min="7680" max="7680" width="9.3984375" customWidth="1"/>
    <col min="7681" max="7681" width="5.59765625" customWidth="1"/>
    <col min="7682" max="7682" width="11.3984375" bestFit="1" customWidth="1"/>
    <col min="7683" max="7683" width="7.1328125" customWidth="1"/>
    <col min="7684" max="7684" width="10" customWidth="1"/>
    <col min="7685" max="7685" width="5.86328125" customWidth="1"/>
    <col min="7686" max="7686" width="11.86328125" customWidth="1"/>
    <col min="7929" max="7929" width="4.73046875" customWidth="1"/>
    <col min="7930" max="7930" width="19.265625" customWidth="1"/>
    <col min="7931" max="7931" width="5.59765625" customWidth="1"/>
    <col min="7932" max="7932" width="9.86328125" customWidth="1"/>
    <col min="7933" max="7933" width="5.59765625" customWidth="1"/>
    <col min="7934" max="7934" width="9.59765625" customWidth="1"/>
    <col min="7935" max="7935" width="7.73046875" customWidth="1"/>
    <col min="7936" max="7936" width="9.3984375" customWidth="1"/>
    <col min="7937" max="7937" width="5.59765625" customWidth="1"/>
    <col min="7938" max="7938" width="11.3984375" bestFit="1" customWidth="1"/>
    <col min="7939" max="7939" width="7.1328125" customWidth="1"/>
    <col min="7940" max="7940" width="10" customWidth="1"/>
    <col min="7941" max="7941" width="5.86328125" customWidth="1"/>
    <col min="7942" max="7942" width="11.86328125" customWidth="1"/>
    <col min="8185" max="8185" width="4.73046875" customWidth="1"/>
    <col min="8186" max="8186" width="19.265625" customWidth="1"/>
    <col min="8187" max="8187" width="5.59765625" customWidth="1"/>
    <col min="8188" max="8188" width="9.86328125" customWidth="1"/>
    <col min="8189" max="8189" width="5.59765625" customWidth="1"/>
    <col min="8190" max="8190" width="9.59765625" customWidth="1"/>
    <col min="8191" max="8191" width="7.73046875" customWidth="1"/>
    <col min="8192" max="8192" width="9.3984375" customWidth="1"/>
    <col min="8193" max="8193" width="5.59765625" customWidth="1"/>
    <col min="8194" max="8194" width="11.3984375" bestFit="1" customWidth="1"/>
    <col min="8195" max="8195" width="7.1328125" customWidth="1"/>
    <col min="8196" max="8196" width="10" customWidth="1"/>
    <col min="8197" max="8197" width="5.86328125" customWidth="1"/>
    <col min="8198" max="8198" width="11.86328125" customWidth="1"/>
    <col min="8441" max="8441" width="4.73046875" customWidth="1"/>
    <col min="8442" max="8442" width="19.265625" customWidth="1"/>
    <col min="8443" max="8443" width="5.59765625" customWidth="1"/>
    <col min="8444" max="8444" width="9.86328125" customWidth="1"/>
    <col min="8445" max="8445" width="5.59765625" customWidth="1"/>
    <col min="8446" max="8446" width="9.59765625" customWidth="1"/>
    <col min="8447" max="8447" width="7.73046875" customWidth="1"/>
    <col min="8448" max="8448" width="9.3984375" customWidth="1"/>
    <col min="8449" max="8449" width="5.59765625" customWidth="1"/>
    <col min="8450" max="8450" width="11.3984375" bestFit="1" customWidth="1"/>
    <col min="8451" max="8451" width="7.1328125" customWidth="1"/>
    <col min="8452" max="8452" width="10" customWidth="1"/>
    <col min="8453" max="8453" width="5.86328125" customWidth="1"/>
    <col min="8454" max="8454" width="11.86328125" customWidth="1"/>
    <col min="8697" max="8697" width="4.73046875" customWidth="1"/>
    <col min="8698" max="8698" width="19.265625" customWidth="1"/>
    <col min="8699" max="8699" width="5.59765625" customWidth="1"/>
    <col min="8700" max="8700" width="9.86328125" customWidth="1"/>
    <col min="8701" max="8701" width="5.59765625" customWidth="1"/>
    <col min="8702" max="8702" width="9.59765625" customWidth="1"/>
    <col min="8703" max="8703" width="7.73046875" customWidth="1"/>
    <col min="8704" max="8704" width="9.3984375" customWidth="1"/>
    <col min="8705" max="8705" width="5.59765625" customWidth="1"/>
    <col min="8706" max="8706" width="11.3984375" bestFit="1" customWidth="1"/>
    <col min="8707" max="8707" width="7.1328125" customWidth="1"/>
    <col min="8708" max="8708" width="10" customWidth="1"/>
    <col min="8709" max="8709" width="5.86328125" customWidth="1"/>
    <col min="8710" max="8710" width="11.86328125" customWidth="1"/>
    <col min="8953" max="8953" width="4.73046875" customWidth="1"/>
    <col min="8954" max="8954" width="19.265625" customWidth="1"/>
    <col min="8955" max="8955" width="5.59765625" customWidth="1"/>
    <col min="8956" max="8956" width="9.86328125" customWidth="1"/>
    <col min="8957" max="8957" width="5.59765625" customWidth="1"/>
    <col min="8958" max="8958" width="9.59765625" customWidth="1"/>
    <col min="8959" max="8959" width="7.73046875" customWidth="1"/>
    <col min="8960" max="8960" width="9.3984375" customWidth="1"/>
    <col min="8961" max="8961" width="5.59765625" customWidth="1"/>
    <col min="8962" max="8962" width="11.3984375" bestFit="1" customWidth="1"/>
    <col min="8963" max="8963" width="7.1328125" customWidth="1"/>
    <col min="8964" max="8964" width="10" customWidth="1"/>
    <col min="8965" max="8965" width="5.86328125" customWidth="1"/>
    <col min="8966" max="8966" width="11.86328125" customWidth="1"/>
    <col min="9209" max="9209" width="4.73046875" customWidth="1"/>
    <col min="9210" max="9210" width="19.265625" customWidth="1"/>
    <col min="9211" max="9211" width="5.59765625" customWidth="1"/>
    <col min="9212" max="9212" width="9.86328125" customWidth="1"/>
    <col min="9213" max="9213" width="5.59765625" customWidth="1"/>
    <col min="9214" max="9214" width="9.59765625" customWidth="1"/>
    <col min="9215" max="9215" width="7.73046875" customWidth="1"/>
    <col min="9216" max="9216" width="9.3984375" customWidth="1"/>
    <col min="9217" max="9217" width="5.59765625" customWidth="1"/>
    <col min="9218" max="9218" width="11.3984375" bestFit="1" customWidth="1"/>
    <col min="9219" max="9219" width="7.1328125" customWidth="1"/>
    <col min="9220" max="9220" width="10" customWidth="1"/>
    <col min="9221" max="9221" width="5.86328125" customWidth="1"/>
    <col min="9222" max="9222" width="11.86328125" customWidth="1"/>
    <col min="9465" max="9465" width="4.73046875" customWidth="1"/>
    <col min="9466" max="9466" width="19.265625" customWidth="1"/>
    <col min="9467" max="9467" width="5.59765625" customWidth="1"/>
    <col min="9468" max="9468" width="9.86328125" customWidth="1"/>
    <col min="9469" max="9469" width="5.59765625" customWidth="1"/>
    <col min="9470" max="9470" width="9.59765625" customWidth="1"/>
    <col min="9471" max="9471" width="7.73046875" customWidth="1"/>
    <col min="9472" max="9472" width="9.3984375" customWidth="1"/>
    <col min="9473" max="9473" width="5.59765625" customWidth="1"/>
    <col min="9474" max="9474" width="11.3984375" bestFit="1" customWidth="1"/>
    <col min="9475" max="9475" width="7.1328125" customWidth="1"/>
    <col min="9476" max="9476" width="10" customWidth="1"/>
    <col min="9477" max="9477" width="5.86328125" customWidth="1"/>
    <col min="9478" max="9478" width="11.86328125" customWidth="1"/>
    <col min="9721" max="9721" width="4.73046875" customWidth="1"/>
    <col min="9722" max="9722" width="19.265625" customWidth="1"/>
    <col min="9723" max="9723" width="5.59765625" customWidth="1"/>
    <col min="9724" max="9724" width="9.86328125" customWidth="1"/>
    <col min="9725" max="9725" width="5.59765625" customWidth="1"/>
    <col min="9726" max="9726" width="9.59765625" customWidth="1"/>
    <col min="9727" max="9727" width="7.73046875" customWidth="1"/>
    <col min="9728" max="9728" width="9.3984375" customWidth="1"/>
    <col min="9729" max="9729" width="5.59765625" customWidth="1"/>
    <col min="9730" max="9730" width="11.3984375" bestFit="1" customWidth="1"/>
    <col min="9731" max="9731" width="7.1328125" customWidth="1"/>
    <col min="9732" max="9732" width="10" customWidth="1"/>
    <col min="9733" max="9733" width="5.86328125" customWidth="1"/>
    <col min="9734" max="9734" width="11.86328125" customWidth="1"/>
    <col min="9977" max="9977" width="4.73046875" customWidth="1"/>
    <col min="9978" max="9978" width="19.265625" customWidth="1"/>
    <col min="9979" max="9979" width="5.59765625" customWidth="1"/>
    <col min="9980" max="9980" width="9.86328125" customWidth="1"/>
    <col min="9981" max="9981" width="5.59765625" customWidth="1"/>
    <col min="9982" max="9982" width="9.59765625" customWidth="1"/>
    <col min="9983" max="9983" width="7.73046875" customWidth="1"/>
    <col min="9984" max="9984" width="9.3984375" customWidth="1"/>
    <col min="9985" max="9985" width="5.59765625" customWidth="1"/>
    <col min="9986" max="9986" width="11.3984375" bestFit="1" customWidth="1"/>
    <col min="9987" max="9987" width="7.1328125" customWidth="1"/>
    <col min="9988" max="9988" width="10" customWidth="1"/>
    <col min="9989" max="9989" width="5.86328125" customWidth="1"/>
    <col min="9990" max="9990" width="11.86328125" customWidth="1"/>
    <col min="10233" max="10233" width="4.73046875" customWidth="1"/>
    <col min="10234" max="10234" width="19.265625" customWidth="1"/>
    <col min="10235" max="10235" width="5.59765625" customWidth="1"/>
    <col min="10236" max="10236" width="9.86328125" customWidth="1"/>
    <col min="10237" max="10237" width="5.59765625" customWidth="1"/>
    <col min="10238" max="10238" width="9.59765625" customWidth="1"/>
    <col min="10239" max="10239" width="7.73046875" customWidth="1"/>
    <col min="10240" max="10240" width="9.3984375" customWidth="1"/>
    <col min="10241" max="10241" width="5.59765625" customWidth="1"/>
    <col min="10242" max="10242" width="11.3984375" bestFit="1" customWidth="1"/>
    <col min="10243" max="10243" width="7.1328125" customWidth="1"/>
    <col min="10244" max="10244" width="10" customWidth="1"/>
    <col min="10245" max="10245" width="5.86328125" customWidth="1"/>
    <col min="10246" max="10246" width="11.86328125" customWidth="1"/>
    <col min="10489" max="10489" width="4.73046875" customWidth="1"/>
    <col min="10490" max="10490" width="19.265625" customWidth="1"/>
    <col min="10491" max="10491" width="5.59765625" customWidth="1"/>
    <col min="10492" max="10492" width="9.86328125" customWidth="1"/>
    <col min="10493" max="10493" width="5.59765625" customWidth="1"/>
    <col min="10494" max="10494" width="9.59765625" customWidth="1"/>
    <col min="10495" max="10495" width="7.73046875" customWidth="1"/>
    <col min="10496" max="10496" width="9.3984375" customWidth="1"/>
    <col min="10497" max="10497" width="5.59765625" customWidth="1"/>
    <col min="10498" max="10498" width="11.3984375" bestFit="1" customWidth="1"/>
    <col min="10499" max="10499" width="7.1328125" customWidth="1"/>
    <col min="10500" max="10500" width="10" customWidth="1"/>
    <col min="10501" max="10501" width="5.86328125" customWidth="1"/>
    <col min="10502" max="10502" width="11.86328125" customWidth="1"/>
    <col min="10745" max="10745" width="4.73046875" customWidth="1"/>
    <col min="10746" max="10746" width="19.265625" customWidth="1"/>
    <col min="10747" max="10747" width="5.59765625" customWidth="1"/>
    <col min="10748" max="10748" width="9.86328125" customWidth="1"/>
    <col min="10749" max="10749" width="5.59765625" customWidth="1"/>
    <col min="10750" max="10750" width="9.59765625" customWidth="1"/>
    <col min="10751" max="10751" width="7.73046875" customWidth="1"/>
    <col min="10752" max="10752" width="9.3984375" customWidth="1"/>
    <col min="10753" max="10753" width="5.59765625" customWidth="1"/>
    <col min="10754" max="10754" width="11.3984375" bestFit="1" customWidth="1"/>
    <col min="10755" max="10755" width="7.1328125" customWidth="1"/>
    <col min="10756" max="10756" width="10" customWidth="1"/>
    <col min="10757" max="10757" width="5.86328125" customWidth="1"/>
    <col min="10758" max="10758" width="11.86328125" customWidth="1"/>
    <col min="11001" max="11001" width="4.73046875" customWidth="1"/>
    <col min="11002" max="11002" width="19.265625" customWidth="1"/>
    <col min="11003" max="11003" width="5.59765625" customWidth="1"/>
    <col min="11004" max="11004" width="9.86328125" customWidth="1"/>
    <col min="11005" max="11005" width="5.59765625" customWidth="1"/>
    <col min="11006" max="11006" width="9.59765625" customWidth="1"/>
    <col min="11007" max="11007" width="7.73046875" customWidth="1"/>
    <col min="11008" max="11008" width="9.3984375" customWidth="1"/>
    <col min="11009" max="11009" width="5.59765625" customWidth="1"/>
    <col min="11010" max="11010" width="11.3984375" bestFit="1" customWidth="1"/>
    <col min="11011" max="11011" width="7.1328125" customWidth="1"/>
    <col min="11012" max="11012" width="10" customWidth="1"/>
    <col min="11013" max="11013" width="5.86328125" customWidth="1"/>
    <col min="11014" max="11014" width="11.86328125" customWidth="1"/>
    <col min="11257" max="11257" width="4.73046875" customWidth="1"/>
    <col min="11258" max="11258" width="19.265625" customWidth="1"/>
    <col min="11259" max="11259" width="5.59765625" customWidth="1"/>
    <col min="11260" max="11260" width="9.86328125" customWidth="1"/>
    <col min="11261" max="11261" width="5.59765625" customWidth="1"/>
    <col min="11262" max="11262" width="9.59765625" customWidth="1"/>
    <col min="11263" max="11263" width="7.73046875" customWidth="1"/>
    <col min="11264" max="11264" width="9.3984375" customWidth="1"/>
    <col min="11265" max="11265" width="5.59765625" customWidth="1"/>
    <col min="11266" max="11266" width="11.3984375" bestFit="1" customWidth="1"/>
    <col min="11267" max="11267" width="7.1328125" customWidth="1"/>
    <col min="11268" max="11268" width="10" customWidth="1"/>
    <col min="11269" max="11269" width="5.86328125" customWidth="1"/>
    <col min="11270" max="11270" width="11.86328125" customWidth="1"/>
    <col min="11513" max="11513" width="4.73046875" customWidth="1"/>
    <col min="11514" max="11514" width="19.265625" customWidth="1"/>
    <col min="11515" max="11515" width="5.59765625" customWidth="1"/>
    <col min="11516" max="11516" width="9.86328125" customWidth="1"/>
    <col min="11517" max="11517" width="5.59765625" customWidth="1"/>
    <col min="11518" max="11518" width="9.59765625" customWidth="1"/>
    <col min="11519" max="11519" width="7.73046875" customWidth="1"/>
    <col min="11520" max="11520" width="9.3984375" customWidth="1"/>
    <col min="11521" max="11521" width="5.59765625" customWidth="1"/>
    <col min="11522" max="11522" width="11.3984375" bestFit="1" customWidth="1"/>
    <col min="11523" max="11523" width="7.1328125" customWidth="1"/>
    <col min="11524" max="11524" width="10" customWidth="1"/>
    <col min="11525" max="11525" width="5.86328125" customWidth="1"/>
    <col min="11526" max="11526" width="11.86328125" customWidth="1"/>
    <col min="11769" max="11769" width="4.73046875" customWidth="1"/>
    <col min="11770" max="11770" width="19.265625" customWidth="1"/>
    <col min="11771" max="11771" width="5.59765625" customWidth="1"/>
    <col min="11772" max="11772" width="9.86328125" customWidth="1"/>
    <col min="11773" max="11773" width="5.59765625" customWidth="1"/>
    <col min="11774" max="11774" width="9.59765625" customWidth="1"/>
    <col min="11775" max="11775" width="7.73046875" customWidth="1"/>
    <col min="11776" max="11776" width="9.3984375" customWidth="1"/>
    <col min="11777" max="11777" width="5.59765625" customWidth="1"/>
    <col min="11778" max="11778" width="11.3984375" bestFit="1" customWidth="1"/>
    <col min="11779" max="11779" width="7.1328125" customWidth="1"/>
    <col min="11780" max="11780" width="10" customWidth="1"/>
    <col min="11781" max="11781" width="5.86328125" customWidth="1"/>
    <col min="11782" max="11782" width="11.86328125" customWidth="1"/>
    <col min="12025" max="12025" width="4.73046875" customWidth="1"/>
    <col min="12026" max="12026" width="19.265625" customWidth="1"/>
    <col min="12027" max="12027" width="5.59765625" customWidth="1"/>
    <col min="12028" max="12028" width="9.86328125" customWidth="1"/>
    <col min="12029" max="12029" width="5.59765625" customWidth="1"/>
    <col min="12030" max="12030" width="9.59765625" customWidth="1"/>
    <col min="12031" max="12031" width="7.73046875" customWidth="1"/>
    <col min="12032" max="12032" width="9.3984375" customWidth="1"/>
    <col min="12033" max="12033" width="5.59765625" customWidth="1"/>
    <col min="12034" max="12034" width="11.3984375" bestFit="1" customWidth="1"/>
    <col min="12035" max="12035" width="7.1328125" customWidth="1"/>
    <col min="12036" max="12036" width="10" customWidth="1"/>
    <col min="12037" max="12037" width="5.86328125" customWidth="1"/>
    <col min="12038" max="12038" width="11.86328125" customWidth="1"/>
    <col min="12281" max="12281" width="4.73046875" customWidth="1"/>
    <col min="12282" max="12282" width="19.265625" customWidth="1"/>
    <col min="12283" max="12283" width="5.59765625" customWidth="1"/>
    <col min="12284" max="12284" width="9.86328125" customWidth="1"/>
    <col min="12285" max="12285" width="5.59765625" customWidth="1"/>
    <col min="12286" max="12286" width="9.59765625" customWidth="1"/>
    <col min="12287" max="12287" width="7.73046875" customWidth="1"/>
    <col min="12288" max="12288" width="9.3984375" customWidth="1"/>
    <col min="12289" max="12289" width="5.59765625" customWidth="1"/>
    <col min="12290" max="12290" width="11.3984375" bestFit="1" customWidth="1"/>
    <col min="12291" max="12291" width="7.1328125" customWidth="1"/>
    <col min="12292" max="12292" width="10" customWidth="1"/>
    <col min="12293" max="12293" width="5.86328125" customWidth="1"/>
    <col min="12294" max="12294" width="11.86328125" customWidth="1"/>
    <col min="12537" max="12537" width="4.73046875" customWidth="1"/>
    <col min="12538" max="12538" width="19.265625" customWidth="1"/>
    <col min="12539" max="12539" width="5.59765625" customWidth="1"/>
    <col min="12540" max="12540" width="9.86328125" customWidth="1"/>
    <col min="12541" max="12541" width="5.59765625" customWidth="1"/>
    <col min="12542" max="12542" width="9.59765625" customWidth="1"/>
    <col min="12543" max="12543" width="7.73046875" customWidth="1"/>
    <col min="12544" max="12544" width="9.3984375" customWidth="1"/>
    <col min="12545" max="12545" width="5.59765625" customWidth="1"/>
    <col min="12546" max="12546" width="11.3984375" bestFit="1" customWidth="1"/>
    <col min="12547" max="12547" width="7.1328125" customWidth="1"/>
    <col min="12548" max="12548" width="10" customWidth="1"/>
    <col min="12549" max="12549" width="5.86328125" customWidth="1"/>
    <col min="12550" max="12550" width="11.86328125" customWidth="1"/>
    <col min="12793" max="12793" width="4.73046875" customWidth="1"/>
    <col min="12794" max="12794" width="19.265625" customWidth="1"/>
    <col min="12795" max="12795" width="5.59765625" customWidth="1"/>
    <col min="12796" max="12796" width="9.86328125" customWidth="1"/>
    <col min="12797" max="12797" width="5.59765625" customWidth="1"/>
    <col min="12798" max="12798" width="9.59765625" customWidth="1"/>
    <col min="12799" max="12799" width="7.73046875" customWidth="1"/>
    <col min="12800" max="12800" width="9.3984375" customWidth="1"/>
    <col min="12801" max="12801" width="5.59765625" customWidth="1"/>
    <col min="12802" max="12802" width="11.3984375" bestFit="1" customWidth="1"/>
    <col min="12803" max="12803" width="7.1328125" customWidth="1"/>
    <col min="12804" max="12804" width="10" customWidth="1"/>
    <col min="12805" max="12805" width="5.86328125" customWidth="1"/>
    <col min="12806" max="12806" width="11.86328125" customWidth="1"/>
    <col min="13049" max="13049" width="4.73046875" customWidth="1"/>
    <col min="13050" max="13050" width="19.265625" customWidth="1"/>
    <col min="13051" max="13051" width="5.59765625" customWidth="1"/>
    <col min="13052" max="13052" width="9.86328125" customWidth="1"/>
    <col min="13053" max="13053" width="5.59765625" customWidth="1"/>
    <col min="13054" max="13054" width="9.59765625" customWidth="1"/>
    <col min="13055" max="13055" width="7.73046875" customWidth="1"/>
    <col min="13056" max="13056" width="9.3984375" customWidth="1"/>
    <col min="13057" max="13057" width="5.59765625" customWidth="1"/>
    <col min="13058" max="13058" width="11.3984375" bestFit="1" customWidth="1"/>
    <col min="13059" max="13059" width="7.1328125" customWidth="1"/>
    <col min="13060" max="13060" width="10" customWidth="1"/>
    <col min="13061" max="13061" width="5.86328125" customWidth="1"/>
    <col min="13062" max="13062" width="11.86328125" customWidth="1"/>
    <col min="13305" max="13305" width="4.73046875" customWidth="1"/>
    <col min="13306" max="13306" width="19.265625" customWidth="1"/>
    <col min="13307" max="13307" width="5.59765625" customWidth="1"/>
    <col min="13308" max="13308" width="9.86328125" customWidth="1"/>
    <col min="13309" max="13309" width="5.59765625" customWidth="1"/>
    <col min="13310" max="13310" width="9.59765625" customWidth="1"/>
    <col min="13311" max="13311" width="7.73046875" customWidth="1"/>
    <col min="13312" max="13312" width="9.3984375" customWidth="1"/>
    <col min="13313" max="13313" width="5.59765625" customWidth="1"/>
    <col min="13314" max="13314" width="11.3984375" bestFit="1" customWidth="1"/>
    <col min="13315" max="13315" width="7.1328125" customWidth="1"/>
    <col min="13316" max="13316" width="10" customWidth="1"/>
    <col min="13317" max="13317" width="5.86328125" customWidth="1"/>
    <col min="13318" max="13318" width="11.86328125" customWidth="1"/>
    <col min="13561" max="13561" width="4.73046875" customWidth="1"/>
    <col min="13562" max="13562" width="19.265625" customWidth="1"/>
    <col min="13563" max="13563" width="5.59765625" customWidth="1"/>
    <col min="13564" max="13564" width="9.86328125" customWidth="1"/>
    <col min="13565" max="13565" width="5.59765625" customWidth="1"/>
    <col min="13566" max="13566" width="9.59765625" customWidth="1"/>
    <col min="13567" max="13567" width="7.73046875" customWidth="1"/>
    <col min="13568" max="13568" width="9.3984375" customWidth="1"/>
    <col min="13569" max="13569" width="5.59765625" customWidth="1"/>
    <col min="13570" max="13570" width="11.3984375" bestFit="1" customWidth="1"/>
    <col min="13571" max="13571" width="7.1328125" customWidth="1"/>
    <col min="13572" max="13572" width="10" customWidth="1"/>
    <col min="13573" max="13573" width="5.86328125" customWidth="1"/>
    <col min="13574" max="13574" width="11.86328125" customWidth="1"/>
    <col min="13817" max="13817" width="4.73046875" customWidth="1"/>
    <col min="13818" max="13818" width="19.265625" customWidth="1"/>
    <col min="13819" max="13819" width="5.59765625" customWidth="1"/>
    <col min="13820" max="13820" width="9.86328125" customWidth="1"/>
    <col min="13821" max="13821" width="5.59765625" customWidth="1"/>
    <col min="13822" max="13822" width="9.59765625" customWidth="1"/>
    <col min="13823" max="13823" width="7.73046875" customWidth="1"/>
    <col min="13824" max="13824" width="9.3984375" customWidth="1"/>
    <col min="13825" max="13825" width="5.59765625" customWidth="1"/>
    <col min="13826" max="13826" width="11.3984375" bestFit="1" customWidth="1"/>
    <col min="13827" max="13827" width="7.1328125" customWidth="1"/>
    <col min="13828" max="13828" width="10" customWidth="1"/>
    <col min="13829" max="13829" width="5.86328125" customWidth="1"/>
    <col min="13830" max="13830" width="11.86328125" customWidth="1"/>
    <col min="14073" max="14073" width="4.73046875" customWidth="1"/>
    <col min="14074" max="14074" width="19.265625" customWidth="1"/>
    <col min="14075" max="14075" width="5.59765625" customWidth="1"/>
    <col min="14076" max="14076" width="9.86328125" customWidth="1"/>
    <col min="14077" max="14077" width="5.59765625" customWidth="1"/>
    <col min="14078" max="14078" width="9.59765625" customWidth="1"/>
    <col min="14079" max="14079" width="7.73046875" customWidth="1"/>
    <col min="14080" max="14080" width="9.3984375" customWidth="1"/>
    <col min="14081" max="14081" width="5.59765625" customWidth="1"/>
    <col min="14082" max="14082" width="11.3984375" bestFit="1" customWidth="1"/>
    <col min="14083" max="14083" width="7.1328125" customWidth="1"/>
    <col min="14084" max="14084" width="10" customWidth="1"/>
    <col min="14085" max="14085" width="5.86328125" customWidth="1"/>
    <col min="14086" max="14086" width="11.86328125" customWidth="1"/>
    <col min="14329" max="14329" width="4.73046875" customWidth="1"/>
    <col min="14330" max="14330" width="19.265625" customWidth="1"/>
    <col min="14331" max="14331" width="5.59765625" customWidth="1"/>
    <col min="14332" max="14332" width="9.86328125" customWidth="1"/>
    <col min="14333" max="14333" width="5.59765625" customWidth="1"/>
    <col min="14334" max="14334" width="9.59765625" customWidth="1"/>
    <col min="14335" max="14335" width="7.73046875" customWidth="1"/>
    <col min="14336" max="14336" width="9.3984375" customWidth="1"/>
    <col min="14337" max="14337" width="5.59765625" customWidth="1"/>
    <col min="14338" max="14338" width="11.3984375" bestFit="1" customWidth="1"/>
    <col min="14339" max="14339" width="7.1328125" customWidth="1"/>
    <col min="14340" max="14340" width="10" customWidth="1"/>
    <col min="14341" max="14341" width="5.86328125" customWidth="1"/>
    <col min="14342" max="14342" width="11.86328125" customWidth="1"/>
    <col min="14585" max="14585" width="4.73046875" customWidth="1"/>
    <col min="14586" max="14586" width="19.265625" customWidth="1"/>
    <col min="14587" max="14587" width="5.59765625" customWidth="1"/>
    <col min="14588" max="14588" width="9.86328125" customWidth="1"/>
    <col min="14589" max="14589" width="5.59765625" customWidth="1"/>
    <col min="14590" max="14590" width="9.59765625" customWidth="1"/>
    <col min="14591" max="14591" width="7.73046875" customWidth="1"/>
    <col min="14592" max="14592" width="9.3984375" customWidth="1"/>
    <col min="14593" max="14593" width="5.59765625" customWidth="1"/>
    <col min="14594" max="14594" width="11.3984375" bestFit="1" customWidth="1"/>
    <col min="14595" max="14595" width="7.1328125" customWidth="1"/>
    <col min="14596" max="14596" width="10" customWidth="1"/>
    <col min="14597" max="14597" width="5.86328125" customWidth="1"/>
    <col min="14598" max="14598" width="11.86328125" customWidth="1"/>
    <col min="14841" max="14841" width="4.73046875" customWidth="1"/>
    <col min="14842" max="14842" width="19.265625" customWidth="1"/>
    <col min="14843" max="14843" width="5.59765625" customWidth="1"/>
    <col min="14844" max="14844" width="9.86328125" customWidth="1"/>
    <col min="14845" max="14845" width="5.59765625" customWidth="1"/>
    <col min="14846" max="14846" width="9.59765625" customWidth="1"/>
    <col min="14847" max="14847" width="7.73046875" customWidth="1"/>
    <col min="14848" max="14848" width="9.3984375" customWidth="1"/>
    <col min="14849" max="14849" width="5.59765625" customWidth="1"/>
    <col min="14850" max="14850" width="11.3984375" bestFit="1" customWidth="1"/>
    <col min="14851" max="14851" width="7.1328125" customWidth="1"/>
    <col min="14852" max="14852" width="10" customWidth="1"/>
    <col min="14853" max="14853" width="5.86328125" customWidth="1"/>
    <col min="14854" max="14854" width="11.86328125" customWidth="1"/>
    <col min="15097" max="15097" width="4.73046875" customWidth="1"/>
    <col min="15098" max="15098" width="19.265625" customWidth="1"/>
    <col min="15099" max="15099" width="5.59765625" customWidth="1"/>
    <col min="15100" max="15100" width="9.86328125" customWidth="1"/>
    <col min="15101" max="15101" width="5.59765625" customWidth="1"/>
    <col min="15102" max="15102" width="9.59765625" customWidth="1"/>
    <col min="15103" max="15103" width="7.73046875" customWidth="1"/>
    <col min="15104" max="15104" width="9.3984375" customWidth="1"/>
    <col min="15105" max="15105" width="5.59765625" customWidth="1"/>
    <col min="15106" max="15106" width="11.3984375" bestFit="1" customWidth="1"/>
    <col min="15107" max="15107" width="7.1328125" customWidth="1"/>
    <col min="15108" max="15108" width="10" customWidth="1"/>
    <col min="15109" max="15109" width="5.86328125" customWidth="1"/>
    <col min="15110" max="15110" width="11.86328125" customWidth="1"/>
    <col min="15353" max="15353" width="4.73046875" customWidth="1"/>
    <col min="15354" max="15354" width="19.265625" customWidth="1"/>
    <col min="15355" max="15355" width="5.59765625" customWidth="1"/>
    <col min="15356" max="15356" width="9.86328125" customWidth="1"/>
    <col min="15357" max="15357" width="5.59765625" customWidth="1"/>
    <col min="15358" max="15358" width="9.59765625" customWidth="1"/>
    <col min="15359" max="15359" width="7.73046875" customWidth="1"/>
    <col min="15360" max="15360" width="9.3984375" customWidth="1"/>
    <col min="15361" max="15361" width="5.59765625" customWidth="1"/>
    <col min="15362" max="15362" width="11.3984375" bestFit="1" customWidth="1"/>
    <col min="15363" max="15363" width="7.1328125" customWidth="1"/>
    <col min="15364" max="15364" width="10" customWidth="1"/>
    <col min="15365" max="15365" width="5.86328125" customWidth="1"/>
    <col min="15366" max="15366" width="11.86328125" customWidth="1"/>
    <col min="15609" max="15609" width="4.73046875" customWidth="1"/>
    <col min="15610" max="15610" width="19.265625" customWidth="1"/>
    <col min="15611" max="15611" width="5.59765625" customWidth="1"/>
    <col min="15612" max="15612" width="9.86328125" customWidth="1"/>
    <col min="15613" max="15613" width="5.59765625" customWidth="1"/>
    <col min="15614" max="15614" width="9.59765625" customWidth="1"/>
    <col min="15615" max="15615" width="7.73046875" customWidth="1"/>
    <col min="15616" max="15616" width="9.3984375" customWidth="1"/>
    <col min="15617" max="15617" width="5.59765625" customWidth="1"/>
    <col min="15618" max="15618" width="11.3984375" bestFit="1" customWidth="1"/>
    <col min="15619" max="15619" width="7.1328125" customWidth="1"/>
    <col min="15620" max="15620" width="10" customWidth="1"/>
    <col min="15621" max="15621" width="5.86328125" customWidth="1"/>
    <col min="15622" max="15622" width="11.86328125" customWidth="1"/>
    <col min="15865" max="15865" width="4.73046875" customWidth="1"/>
    <col min="15866" max="15866" width="19.265625" customWidth="1"/>
    <col min="15867" max="15867" width="5.59765625" customWidth="1"/>
    <col min="15868" max="15868" width="9.86328125" customWidth="1"/>
    <col min="15869" max="15869" width="5.59765625" customWidth="1"/>
    <col min="15870" max="15870" width="9.59765625" customWidth="1"/>
    <col min="15871" max="15871" width="7.73046875" customWidth="1"/>
    <col min="15872" max="15872" width="9.3984375" customWidth="1"/>
    <col min="15873" max="15873" width="5.59765625" customWidth="1"/>
    <col min="15874" max="15874" width="11.3984375" bestFit="1" customWidth="1"/>
    <col min="15875" max="15875" width="7.1328125" customWidth="1"/>
    <col min="15876" max="15876" width="10" customWidth="1"/>
    <col min="15877" max="15877" width="5.86328125" customWidth="1"/>
    <col min="15878" max="15878" width="11.86328125" customWidth="1"/>
    <col min="16121" max="16121" width="4.73046875" customWidth="1"/>
    <col min="16122" max="16122" width="19.265625" customWidth="1"/>
    <col min="16123" max="16123" width="5.59765625" customWidth="1"/>
    <col min="16124" max="16124" width="9.86328125" customWidth="1"/>
    <col min="16125" max="16125" width="5.59765625" customWidth="1"/>
    <col min="16126" max="16126" width="9.59765625" customWidth="1"/>
    <col min="16127" max="16127" width="7.73046875" customWidth="1"/>
    <col min="16128" max="16128" width="9.3984375" customWidth="1"/>
    <col min="16129" max="16129" width="5.59765625" customWidth="1"/>
    <col min="16130" max="16130" width="11.3984375" bestFit="1" customWidth="1"/>
    <col min="16131" max="16131" width="7.1328125" customWidth="1"/>
    <col min="16132" max="16132" width="10" customWidth="1"/>
    <col min="16133" max="16133" width="5.86328125" customWidth="1"/>
    <col min="16134" max="16134" width="11.86328125" customWidth="1"/>
  </cols>
  <sheetData>
    <row r="1" spans="2:6" ht="14.65" thickBot="1" x14ac:dyDescent="0.5">
      <c r="B1" s="14" t="s">
        <v>362</v>
      </c>
      <c r="C1" s="14" t="s">
        <v>292</v>
      </c>
    </row>
    <row r="2" spans="2:6" ht="14.65" thickTop="1" x14ac:dyDescent="0.45">
      <c r="B2" s="238" t="s">
        <v>237</v>
      </c>
      <c r="C2" s="236">
        <v>2019</v>
      </c>
      <c r="D2" s="237"/>
      <c r="E2" s="236">
        <v>2020</v>
      </c>
      <c r="F2" s="237"/>
    </row>
    <row r="3" spans="2:6" ht="51" customHeight="1" x14ac:dyDescent="0.45">
      <c r="B3" s="239"/>
      <c r="C3" s="65" t="s">
        <v>238</v>
      </c>
      <c r="D3" s="66" t="s">
        <v>239</v>
      </c>
      <c r="E3" s="65" t="s">
        <v>238</v>
      </c>
      <c r="F3" s="66" t="s">
        <v>239</v>
      </c>
    </row>
    <row r="4" spans="2:6" x14ac:dyDescent="0.45">
      <c r="B4" s="67" t="s">
        <v>240</v>
      </c>
      <c r="C4" s="69">
        <v>1</v>
      </c>
      <c r="D4" s="70">
        <v>174895.45</v>
      </c>
      <c r="E4" s="69">
        <v>1</v>
      </c>
      <c r="F4" s="70">
        <f>E4*$F$26/100</f>
        <v>182992.35</v>
      </c>
    </row>
    <row r="5" spans="2:6" x14ac:dyDescent="0.45">
      <c r="B5" s="67" t="s">
        <v>241</v>
      </c>
      <c r="C5" s="69">
        <v>1</v>
      </c>
      <c r="D5" s="70">
        <v>174895.45</v>
      </c>
      <c r="E5" s="69">
        <v>1</v>
      </c>
      <c r="F5" s="70">
        <f t="shared" ref="F5:F24" si="0">E5*$F$26/100</f>
        <v>182992.35</v>
      </c>
    </row>
    <row r="6" spans="2:6" x14ac:dyDescent="0.45">
      <c r="B6" s="67" t="s">
        <v>242</v>
      </c>
      <c r="C6" s="69">
        <v>8.8709230769230771</v>
      </c>
      <c r="D6" s="70">
        <v>1551484.0834538462</v>
      </c>
      <c r="E6" s="69">
        <v>9.9509007407423979</v>
      </c>
      <c r="F6" s="70">
        <f t="shared" si="0"/>
        <v>1820938.7111651921</v>
      </c>
    </row>
    <row r="7" spans="2:6" x14ac:dyDescent="0.45">
      <c r="B7" s="67" t="s">
        <v>243</v>
      </c>
      <c r="C7" s="69">
        <v>1</v>
      </c>
      <c r="D7" s="70">
        <v>174895.45</v>
      </c>
      <c r="E7" s="69">
        <v>1</v>
      </c>
      <c r="F7" s="70">
        <f t="shared" si="0"/>
        <v>182992.35</v>
      </c>
    </row>
    <row r="8" spans="2:6" x14ac:dyDescent="0.45">
      <c r="B8" s="67" t="s">
        <v>244</v>
      </c>
      <c r="C8" s="69">
        <v>12</v>
      </c>
      <c r="D8" s="70">
        <v>2098745.4</v>
      </c>
      <c r="E8" s="69">
        <v>12</v>
      </c>
      <c r="F8" s="70">
        <f t="shared" si="0"/>
        <v>2195908.2000000002</v>
      </c>
    </row>
    <row r="9" spans="2:6" x14ac:dyDescent="0.45">
      <c r="B9" s="67" t="s">
        <v>245</v>
      </c>
      <c r="C9" s="69">
        <v>1</v>
      </c>
      <c r="D9" s="70">
        <v>174895.45</v>
      </c>
      <c r="E9" s="69">
        <v>1</v>
      </c>
      <c r="F9" s="70">
        <f t="shared" si="0"/>
        <v>182992.35</v>
      </c>
    </row>
    <row r="10" spans="2:6" x14ac:dyDescent="0.45">
      <c r="B10" s="67" t="s">
        <v>246</v>
      </c>
      <c r="C10" s="69">
        <v>2.114148549877664</v>
      </c>
      <c r="D10" s="70">
        <v>369754.96199770144</v>
      </c>
      <c r="E10" s="69">
        <v>1.4569965240833074</v>
      </c>
      <c r="F10" s="70">
        <f t="shared" si="0"/>
        <v>266619.21788383601</v>
      </c>
    </row>
    <row r="11" spans="2:6" x14ac:dyDescent="0.45">
      <c r="B11" s="67" t="s">
        <v>247</v>
      </c>
      <c r="C11" s="69">
        <v>6.9389230769230776</v>
      </c>
      <c r="D11" s="70">
        <v>1213586.0740538463</v>
      </c>
      <c r="E11" s="69">
        <v>7.9797615384615384</v>
      </c>
      <c r="F11" s="70">
        <f t="shared" si="0"/>
        <v>1460235.3163626925</v>
      </c>
    </row>
    <row r="12" spans="2:6" x14ac:dyDescent="0.45">
      <c r="B12" s="67" t="s">
        <v>248</v>
      </c>
      <c r="C12" s="69">
        <v>12</v>
      </c>
      <c r="D12" s="70">
        <v>2098745.4</v>
      </c>
      <c r="E12" s="69">
        <v>12</v>
      </c>
      <c r="F12" s="70">
        <f t="shared" si="0"/>
        <v>2195908.2000000002</v>
      </c>
    </row>
    <row r="13" spans="2:6" x14ac:dyDescent="0.45">
      <c r="B13" s="67" t="s">
        <v>249</v>
      </c>
      <c r="C13" s="69">
        <v>6.9711207402172013</v>
      </c>
      <c r="D13" s="70">
        <v>1219217.2988646205</v>
      </c>
      <c r="E13" s="69">
        <v>5.2681187899563513</v>
      </c>
      <c r="F13" s="70">
        <f t="shared" si="0"/>
        <v>964025.43745326903</v>
      </c>
    </row>
    <row r="14" spans="2:6" x14ac:dyDescent="0.45">
      <c r="B14" s="67" t="s">
        <v>250</v>
      </c>
      <c r="C14" s="69">
        <v>2.6792902541394801</v>
      </c>
      <c r="D14" s="70">
        <v>468595.67467833875</v>
      </c>
      <c r="E14" s="69">
        <v>2.1090534154292473</v>
      </c>
      <c r="F14" s="70">
        <f t="shared" si="0"/>
        <v>385940.64076492423</v>
      </c>
    </row>
    <row r="15" spans="2:6" x14ac:dyDescent="0.45">
      <c r="B15" s="67" t="s">
        <v>251</v>
      </c>
      <c r="C15" s="69">
        <v>2.8699168431881437</v>
      </c>
      <c r="D15" s="70">
        <v>501935.39775196987</v>
      </c>
      <c r="E15" s="69">
        <v>2.3993489146672808</v>
      </c>
      <c r="F15" s="70">
        <f t="shared" si="0"/>
        <v>439062.49636491522</v>
      </c>
    </row>
    <row r="16" spans="2:6" x14ac:dyDescent="0.45">
      <c r="B16" s="67" t="s">
        <v>252</v>
      </c>
      <c r="C16" s="69">
        <v>3.3939434865966041</v>
      </c>
      <c r="D16" s="70">
        <v>593585.27336288209</v>
      </c>
      <c r="E16" s="69">
        <v>2.9970043086486582</v>
      </c>
      <c r="F16" s="70">
        <f t="shared" si="0"/>
        <v>548428.86139974324</v>
      </c>
    </row>
    <row r="17" spans="2:7" x14ac:dyDescent="0.45">
      <c r="B17" s="67" t="s">
        <v>253</v>
      </c>
      <c r="C17" s="69">
        <v>3.1804463081140919</v>
      </c>
      <c r="D17" s="70">
        <v>556245.58825845283</v>
      </c>
      <c r="E17" s="69">
        <v>2.8032079743352112</v>
      </c>
      <c r="F17" s="70">
        <f t="shared" si="0"/>
        <v>512965.61476233997</v>
      </c>
    </row>
    <row r="18" spans="2:7" x14ac:dyDescent="0.45">
      <c r="B18" s="67" t="s">
        <v>254</v>
      </c>
      <c r="C18" s="69">
        <v>1</v>
      </c>
      <c r="D18" s="70">
        <v>174895.45</v>
      </c>
      <c r="E18" s="69">
        <v>1</v>
      </c>
      <c r="F18" s="70">
        <f t="shared" si="0"/>
        <v>182992.35</v>
      </c>
    </row>
    <row r="19" spans="2:7" x14ac:dyDescent="0.45">
      <c r="B19" s="67" t="s">
        <v>255</v>
      </c>
      <c r="C19" s="69">
        <v>1</v>
      </c>
      <c r="D19" s="70">
        <v>174895.45</v>
      </c>
      <c r="E19" s="69">
        <v>1</v>
      </c>
      <c r="F19" s="70">
        <f t="shared" si="0"/>
        <v>182992.35</v>
      </c>
      <c r="G19" s="71"/>
    </row>
    <row r="20" spans="2:7" x14ac:dyDescent="0.45">
      <c r="B20" s="67" t="s">
        <v>256</v>
      </c>
      <c r="C20" s="69">
        <v>5.6464999999999996</v>
      </c>
      <c r="D20" s="70">
        <v>987547.15842499991</v>
      </c>
      <c r="E20" s="69">
        <v>6.4934749999999983</v>
      </c>
      <c r="F20" s="70">
        <f t="shared" si="0"/>
        <v>1188256.2499162497</v>
      </c>
    </row>
    <row r="21" spans="2:7" x14ac:dyDescent="0.45">
      <c r="B21" s="72" t="s">
        <v>230</v>
      </c>
      <c r="C21" s="69">
        <v>10.738006745525357</v>
      </c>
      <c r="D21" s="70">
        <v>1878028.5218616929</v>
      </c>
      <c r="E21" s="69">
        <v>10.650526649811701</v>
      </c>
      <c r="F21" s="70">
        <f t="shared" si="0"/>
        <v>1948964.9003866701</v>
      </c>
    </row>
    <row r="22" spans="2:7" x14ac:dyDescent="0.45">
      <c r="B22" s="67" t="s">
        <v>257</v>
      </c>
      <c r="C22" s="69">
        <v>5.9224999999999994</v>
      </c>
      <c r="D22" s="70">
        <v>1035818.3026249999</v>
      </c>
      <c r="E22" s="69">
        <v>6.6435261726436323</v>
      </c>
      <c r="F22" s="70">
        <f t="shared" si="0"/>
        <v>1215714.466618564</v>
      </c>
    </row>
    <row r="23" spans="2:7" x14ac:dyDescent="0.45">
      <c r="B23" s="67" t="s">
        <v>258</v>
      </c>
      <c r="C23" s="69">
        <v>7.0609999999999991</v>
      </c>
      <c r="D23" s="70">
        <v>1234936.7724499998</v>
      </c>
      <c r="E23" s="69">
        <v>7.9206312038896902</v>
      </c>
      <c r="F23" s="70">
        <f t="shared" si="0"/>
        <v>1449414.9174831035</v>
      </c>
    </row>
    <row r="24" spans="2:7" x14ac:dyDescent="0.45">
      <c r="B24" s="67" t="s">
        <v>259</v>
      </c>
      <c r="C24" s="69">
        <v>3.6178963031106988</v>
      </c>
      <c r="D24" s="70">
        <v>632753.60198588204</v>
      </c>
      <c r="E24" s="69">
        <v>3.3320641519463616</v>
      </c>
      <c r="F24" s="70">
        <f t="shared" si="0"/>
        <v>609742.2495154218</v>
      </c>
    </row>
    <row r="25" spans="2:7" x14ac:dyDescent="0.45">
      <c r="B25" s="67"/>
      <c r="C25" s="68"/>
      <c r="D25" s="70"/>
      <c r="E25" s="68"/>
      <c r="F25" s="98"/>
    </row>
    <row r="26" spans="2:7" ht="14.65" thickBot="1" x14ac:dyDescent="0.5">
      <c r="B26" s="73" t="s">
        <v>260</v>
      </c>
      <c r="C26" s="74">
        <v>100.00461538461539</v>
      </c>
      <c r="D26" s="75">
        <v>17489545</v>
      </c>
      <c r="E26" s="74">
        <v>100.00461538461536</v>
      </c>
      <c r="F26" s="99">
        <f>'Appendix 1'!J22</f>
        <v>18299235</v>
      </c>
    </row>
    <row r="27" spans="2:7" ht="15" thickTop="1" thickBot="1" x14ac:dyDescent="0.5">
      <c r="B27" s="73" t="s">
        <v>293</v>
      </c>
      <c r="C27" s="74"/>
      <c r="D27" s="75"/>
      <c r="E27" s="74"/>
      <c r="F27" s="251">
        <f>F26/D26-1</f>
        <v>4.6295658349030822E-2</v>
      </c>
    </row>
    <row r="28" spans="2:7" ht="14.65" thickTop="1" x14ac:dyDescent="0.45"/>
    <row r="60" ht="12.6" customHeight="1" x14ac:dyDescent="0.45"/>
  </sheetData>
  <mergeCells count="3">
    <mergeCell ref="E2:F2"/>
    <mergeCell ref="B2:B3"/>
    <mergeCell ref="C2:D2"/>
  </mergeCells>
  <printOptions horizontalCentered="1"/>
  <pageMargins left="0.2" right="0.2" top="0.5" bottom="0.5" header="0.3" footer="0.3"/>
  <pageSetup scale="70" orientation="portrait" r:id="rId1"/>
  <headerFoot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614F0-D742-4AB7-9F8A-C46BCC3D0EE8}">
  <sheetPr>
    <pageSetUpPr fitToPage="1"/>
  </sheetPr>
  <dimension ref="A1:R37"/>
  <sheetViews>
    <sheetView zoomScale="85" workbookViewId="0">
      <selection activeCell="C7" sqref="C7"/>
    </sheetView>
  </sheetViews>
  <sheetFormatPr defaultRowHeight="14.25" x14ac:dyDescent="0.45"/>
  <cols>
    <col min="3" max="3" width="10.265625" customWidth="1"/>
    <col min="4" max="4" width="34.33203125" customWidth="1"/>
    <col min="9" max="9" width="10.33203125" bestFit="1" customWidth="1"/>
    <col min="11" max="11" width="12.6640625" customWidth="1"/>
  </cols>
  <sheetData>
    <row r="1" spans="1:18" x14ac:dyDescent="0.45">
      <c r="C1" s="348"/>
      <c r="D1" s="348"/>
      <c r="E1" s="348"/>
      <c r="F1" s="348"/>
      <c r="G1" s="348"/>
      <c r="H1" s="348"/>
      <c r="I1" s="348"/>
      <c r="J1" s="348"/>
      <c r="K1" s="348"/>
    </row>
    <row r="2" spans="1:18" s="110" customFormat="1" ht="20.25" customHeight="1" thickBot="1" x14ac:dyDescent="0.4">
      <c r="C2" s="257" t="s">
        <v>363</v>
      </c>
      <c r="D2" s="105" t="s">
        <v>319</v>
      </c>
      <c r="E2" s="259"/>
      <c r="F2" s="259"/>
      <c r="G2" s="259"/>
      <c r="H2" s="259"/>
      <c r="I2" s="259"/>
      <c r="J2" s="259"/>
      <c r="K2" s="259"/>
      <c r="M2" s="111"/>
      <c r="N2" s="112"/>
      <c r="P2" s="111"/>
    </row>
    <row r="3" spans="1:18" s="110" customFormat="1" ht="25.9" customHeight="1" thickTop="1" x14ac:dyDescent="0.35">
      <c r="A3" s="117"/>
      <c r="B3" s="117"/>
      <c r="C3" s="275" t="s">
        <v>174</v>
      </c>
      <c r="D3" s="276" t="s">
        <v>177</v>
      </c>
      <c r="E3" s="277">
        <v>2019</v>
      </c>
      <c r="F3" s="278"/>
      <c r="G3" s="279"/>
      <c r="H3" s="280">
        <v>2020</v>
      </c>
      <c r="I3" s="281"/>
      <c r="J3" s="281"/>
      <c r="K3" s="282"/>
      <c r="L3" s="117"/>
      <c r="M3" s="157"/>
      <c r="N3" s="158"/>
      <c r="O3" s="117"/>
      <c r="P3" s="157"/>
      <c r="Q3" s="159"/>
      <c r="R3" s="117"/>
    </row>
    <row r="4" spans="1:18" s="110" customFormat="1" ht="39.75" thickBot="1" x14ac:dyDescent="0.4">
      <c r="A4" s="117"/>
      <c r="B4" s="117"/>
      <c r="C4" s="283"/>
      <c r="D4" s="284"/>
      <c r="E4" s="285" t="str">
        <f>'Appendix 4A'!J4</f>
        <v>Jan-Jun</v>
      </c>
      <c r="F4" s="286" t="str">
        <f>'Appendix 4A'!K4</f>
        <v>Jul-Dec</v>
      </c>
      <c r="G4" s="287" t="str">
        <f>'Appendix 4A'!L4</f>
        <v>Budget Outturn</v>
      </c>
      <c r="H4" s="285" t="str">
        <f>'Appendix 4A'!N4</f>
        <v>Expenditure Estimate</v>
      </c>
      <c r="I4" s="286" t="s">
        <v>315</v>
      </c>
      <c r="J4" s="286" t="s">
        <v>316</v>
      </c>
      <c r="K4" s="288" t="s">
        <v>317</v>
      </c>
      <c r="L4" s="117"/>
      <c r="M4" s="157"/>
      <c r="N4" s="158"/>
      <c r="O4" s="117"/>
      <c r="P4" s="157"/>
      <c r="Q4" s="159"/>
      <c r="R4" s="117"/>
    </row>
    <row r="5" spans="1:18" s="110" customFormat="1" ht="13.15" thickTop="1" x14ac:dyDescent="0.35">
      <c r="C5" s="289" t="str">
        <f>'Appendix 4A'!P19</f>
        <v>Note  1</v>
      </c>
      <c r="D5" s="290" t="s">
        <v>298</v>
      </c>
      <c r="E5" s="291">
        <f>'Appendix 4A'!J19</f>
        <v>3886186</v>
      </c>
      <c r="F5" s="292">
        <f>'Appendix 4A'!K19</f>
        <v>5513491</v>
      </c>
      <c r="G5" s="293">
        <f>'Appendix 4A'!L19</f>
        <v>9399677</v>
      </c>
      <c r="H5" s="294">
        <f>'Appendix 4A'!N19</f>
        <v>9110193</v>
      </c>
      <c r="I5" s="295">
        <f>H5-G5</f>
        <v>-289484</v>
      </c>
      <c r="J5" s="296">
        <f>H5/G5-1</f>
        <v>-3.0797228457956627E-2</v>
      </c>
      <c r="K5" s="297">
        <f>H5/$H$25</f>
        <v>0.15967370816891613</v>
      </c>
      <c r="L5" s="117"/>
      <c r="M5" s="157"/>
      <c r="N5" s="158"/>
      <c r="O5" s="117"/>
      <c r="P5" s="157"/>
      <c r="Q5" s="159"/>
      <c r="R5" s="117"/>
    </row>
    <row r="6" spans="1:18" s="110" customFormat="1" ht="12.75" x14ac:dyDescent="0.35">
      <c r="C6" s="298" t="str">
        <f>'Appendix 4A'!P25</f>
        <v>Note 2</v>
      </c>
      <c r="D6" s="299" t="s">
        <v>299</v>
      </c>
      <c r="E6" s="300">
        <f>'Appendix 4A'!J25</f>
        <v>21479</v>
      </c>
      <c r="F6" s="301">
        <f>'Appendix 4A'!K25</f>
        <v>102021</v>
      </c>
      <c r="G6" s="302">
        <f>'Appendix 4A'!L25</f>
        <v>123500</v>
      </c>
      <c r="H6" s="303">
        <f>'Appendix 4A'!N25</f>
        <v>147500</v>
      </c>
      <c r="I6" s="304">
        <f>H6-G6</f>
        <v>24000</v>
      </c>
      <c r="J6" s="305">
        <f>H6/G6-1</f>
        <v>0.19433198380566807</v>
      </c>
      <c r="K6" s="306">
        <f t="shared" ref="K6:K25" si="0">H6/$H$25</f>
        <v>2.5852220644409104E-3</v>
      </c>
      <c r="L6" s="117"/>
      <c r="M6" s="157"/>
      <c r="N6" s="158"/>
      <c r="O6" s="117"/>
      <c r="P6" s="157"/>
      <c r="Q6" s="159"/>
      <c r="R6" s="117"/>
    </row>
    <row r="7" spans="1:18" s="110" customFormat="1" ht="12.75" x14ac:dyDescent="0.35">
      <c r="C7" s="298" t="str">
        <f>'Appendix 4A'!P29</f>
        <v>Note 3</v>
      </c>
      <c r="D7" s="299" t="s">
        <v>300</v>
      </c>
      <c r="E7" s="300">
        <f>'Appendix 4A'!J29</f>
        <v>12389</v>
      </c>
      <c r="F7" s="301">
        <f>'Appendix 4A'!K29</f>
        <v>150099</v>
      </c>
      <c r="G7" s="302">
        <f>'Appendix 4A'!L29</f>
        <v>162488</v>
      </c>
      <c r="H7" s="303">
        <f>'Appendix 4A'!N29</f>
        <v>152000</v>
      </c>
      <c r="I7" s="304">
        <f>H7-G7</f>
        <v>-10488</v>
      </c>
      <c r="J7" s="305">
        <f>H7/G7-1</f>
        <v>-6.4546304957904588E-2</v>
      </c>
      <c r="K7" s="306">
        <f t="shared" si="0"/>
        <v>2.664093246067921E-3</v>
      </c>
      <c r="L7" s="117"/>
      <c r="M7" s="157"/>
      <c r="N7" s="158"/>
      <c r="O7" s="117"/>
      <c r="P7" s="157"/>
      <c r="Q7" s="159"/>
      <c r="R7" s="117"/>
    </row>
    <row r="8" spans="1:18" s="110" customFormat="1" ht="12.75" x14ac:dyDescent="0.35">
      <c r="C8" s="298" t="str">
        <f>'Appendix 4A'!P34</f>
        <v>Note 4</v>
      </c>
      <c r="D8" s="299" t="s">
        <v>301</v>
      </c>
      <c r="E8" s="300">
        <f>'Appendix 4A'!J34</f>
        <v>27115</v>
      </c>
      <c r="F8" s="301">
        <f>'Appendix 4A'!K34</f>
        <v>153885</v>
      </c>
      <c r="G8" s="302">
        <f>'Appendix 4A'!L34</f>
        <v>181000</v>
      </c>
      <c r="H8" s="303">
        <f>'Appendix 4A'!N34</f>
        <v>167250</v>
      </c>
      <c r="I8" s="304">
        <f>H8-G8</f>
        <v>-13750</v>
      </c>
      <c r="J8" s="305">
        <f>H8/G8-1</f>
        <v>-7.5966850828729227E-2</v>
      </c>
      <c r="K8" s="306">
        <f t="shared" si="0"/>
        <v>2.9313789171372356E-3</v>
      </c>
      <c r="L8" s="117"/>
      <c r="M8" s="157"/>
      <c r="N8" s="158"/>
      <c r="O8" s="117"/>
      <c r="P8" s="157"/>
      <c r="Q8" s="159"/>
      <c r="R8" s="117"/>
    </row>
    <row r="9" spans="1:18" s="110" customFormat="1" ht="12.75" x14ac:dyDescent="0.35">
      <c r="C9" s="298" t="str">
        <f>'Appendix 4A'!P41</f>
        <v>Note 5</v>
      </c>
      <c r="D9" s="299" t="s">
        <v>302</v>
      </c>
      <c r="E9" s="300">
        <f>'Appendix 4A'!J41</f>
        <v>845399</v>
      </c>
      <c r="F9" s="301">
        <f>'Appendix 4A'!K41</f>
        <v>2211801</v>
      </c>
      <c r="G9" s="302">
        <f>'Appendix 4A'!L41</f>
        <v>3057200</v>
      </c>
      <c r="H9" s="303">
        <f>'Appendix 4A'!N41</f>
        <v>3075000</v>
      </c>
      <c r="I9" s="304">
        <f>H9-G9</f>
        <v>17800</v>
      </c>
      <c r="J9" s="305">
        <f>H9/G9-1</f>
        <v>5.8223210781107593E-3</v>
      </c>
      <c r="K9" s="306">
        <f t="shared" si="0"/>
        <v>5.3895307445124059E-2</v>
      </c>
      <c r="L9" s="117"/>
      <c r="M9" s="157"/>
      <c r="N9" s="158"/>
      <c r="O9" s="117"/>
      <c r="P9" s="157"/>
      <c r="Q9" s="159"/>
      <c r="R9" s="117"/>
    </row>
    <row r="10" spans="1:18" s="110" customFormat="1" ht="12.75" x14ac:dyDescent="0.35">
      <c r="C10" s="298" t="str">
        <f>'Appendix 4A'!P54</f>
        <v>Note 6</v>
      </c>
      <c r="D10" s="299" t="s">
        <v>303</v>
      </c>
      <c r="E10" s="300">
        <f>'Appendix 4A'!J54</f>
        <v>127189</v>
      </c>
      <c r="F10" s="301">
        <f>'Appendix 4A'!K54</f>
        <v>391823</v>
      </c>
      <c r="G10" s="302">
        <f>'Appendix 4A'!L54</f>
        <v>519012</v>
      </c>
      <c r="H10" s="303">
        <f>'Appendix 4A'!N54</f>
        <v>506500</v>
      </c>
      <c r="I10" s="304">
        <f>H10-G10</f>
        <v>-12512</v>
      </c>
      <c r="J10" s="305">
        <f>H10/G10-1</f>
        <v>-2.4107342412121535E-2</v>
      </c>
      <c r="K10" s="306">
        <f t="shared" si="0"/>
        <v>8.877389665351329E-3</v>
      </c>
      <c r="L10" s="117"/>
      <c r="M10" s="157"/>
      <c r="N10" s="158"/>
      <c r="O10" s="117"/>
      <c r="P10" s="157"/>
      <c r="Q10" s="159"/>
      <c r="R10" s="117"/>
    </row>
    <row r="11" spans="1:18" s="110" customFormat="1" ht="12.75" x14ac:dyDescent="0.35">
      <c r="C11" s="298" t="str">
        <f>'Appendix 4A'!P57</f>
        <v>Note 7</v>
      </c>
      <c r="D11" s="299" t="s">
        <v>304</v>
      </c>
      <c r="E11" s="300">
        <f>'Appendix 4A'!J57</f>
        <v>0</v>
      </c>
      <c r="F11" s="301">
        <f>'Appendix 4A'!K57</f>
        <v>30000</v>
      </c>
      <c r="G11" s="302">
        <f>'Appendix 4A'!L57</f>
        <v>30000</v>
      </c>
      <c r="H11" s="303">
        <f>'Appendix 4A'!N57</f>
        <v>30000</v>
      </c>
      <c r="I11" s="304">
        <f>H11-G11</f>
        <v>0</v>
      </c>
      <c r="J11" s="305">
        <f>H11/G11-1</f>
        <v>0</v>
      </c>
      <c r="K11" s="306">
        <f t="shared" si="0"/>
        <v>5.2580787751340546E-4</v>
      </c>
      <c r="L11" s="117"/>
      <c r="M11" s="157"/>
      <c r="N11" s="158"/>
      <c r="O11" s="117"/>
      <c r="P11" s="157"/>
      <c r="Q11" s="159"/>
      <c r="R11" s="117"/>
    </row>
    <row r="12" spans="1:18" s="110" customFormat="1" ht="12.75" x14ac:dyDescent="0.35">
      <c r="C12" s="298" t="str">
        <f>'Appendix 4A'!P62</f>
        <v>Note 8</v>
      </c>
      <c r="D12" s="299" t="s">
        <v>305</v>
      </c>
      <c r="E12" s="300">
        <f>'Appendix 4A'!J62</f>
        <v>90877</v>
      </c>
      <c r="F12" s="301">
        <f>'Appendix 4A'!K62</f>
        <v>109123</v>
      </c>
      <c r="G12" s="302">
        <f>'Appendix 4A'!L62</f>
        <v>200000</v>
      </c>
      <c r="H12" s="303">
        <f>'Appendix 4A'!N62</f>
        <v>215000</v>
      </c>
      <c r="I12" s="304">
        <f>H12-G12</f>
        <v>15000</v>
      </c>
      <c r="J12" s="305">
        <f>H12/G12-1</f>
        <v>7.4999999999999956E-2</v>
      </c>
      <c r="K12" s="306">
        <f t="shared" si="0"/>
        <v>3.7682897888460724E-3</v>
      </c>
      <c r="L12" s="117"/>
      <c r="M12" s="157"/>
      <c r="N12" s="158"/>
      <c r="O12" s="117"/>
      <c r="P12" s="157"/>
      <c r="Q12" s="159"/>
      <c r="R12" s="117"/>
    </row>
    <row r="13" spans="1:18" s="110" customFormat="1" ht="12.75" x14ac:dyDescent="0.35">
      <c r="C13" s="298" t="str">
        <f>'Appendix 4A'!P66</f>
        <v>Note 9</v>
      </c>
      <c r="D13" s="299" t="s">
        <v>306</v>
      </c>
      <c r="E13" s="300">
        <f>'Appendix 4A'!J66</f>
        <v>134530</v>
      </c>
      <c r="F13" s="301">
        <f>'Appendix 4A'!K66</f>
        <v>-34530</v>
      </c>
      <c r="G13" s="302">
        <f>'Appendix 4A'!L66</f>
        <v>100000</v>
      </c>
      <c r="H13" s="303">
        <f>'Appendix 4A'!N66</f>
        <v>100000</v>
      </c>
      <c r="I13" s="304">
        <f>H13-G13</f>
        <v>0</v>
      </c>
      <c r="J13" s="305">
        <f>H13/G13-1</f>
        <v>0</v>
      </c>
      <c r="K13" s="306">
        <f t="shared" si="0"/>
        <v>1.7526929250446849E-3</v>
      </c>
      <c r="L13" s="117"/>
      <c r="M13" s="157"/>
      <c r="N13" s="158"/>
      <c r="O13" s="117"/>
      <c r="P13" s="157"/>
      <c r="Q13" s="159"/>
      <c r="R13" s="117"/>
    </row>
    <row r="14" spans="1:18" s="110" customFormat="1" ht="12.75" x14ac:dyDescent="0.35">
      <c r="C14" s="298" t="str">
        <f>'Appendix 4A'!P69</f>
        <v>Note 10</v>
      </c>
      <c r="D14" s="299" t="s">
        <v>307</v>
      </c>
      <c r="E14" s="300">
        <f>'Appendix 4A'!J69</f>
        <v>91198</v>
      </c>
      <c r="F14" s="301">
        <f>'Appendix 4A'!K69</f>
        <v>-16198</v>
      </c>
      <c r="G14" s="302">
        <f>'Appendix 4A'!L69</f>
        <v>75000</v>
      </c>
      <c r="H14" s="303">
        <f>'Appendix 4A'!N69</f>
        <v>75000</v>
      </c>
      <c r="I14" s="304">
        <f>H14-G14</f>
        <v>0</v>
      </c>
      <c r="J14" s="305">
        <f>H14/G14-1</f>
        <v>0</v>
      </c>
      <c r="K14" s="306">
        <f t="shared" si="0"/>
        <v>1.3145196937835136E-3</v>
      </c>
      <c r="L14" s="117"/>
      <c r="M14" s="157"/>
      <c r="N14" s="158"/>
      <c r="O14" s="117"/>
      <c r="P14" s="157"/>
      <c r="Q14" s="159"/>
      <c r="R14" s="117"/>
    </row>
    <row r="15" spans="1:18" s="110" customFormat="1" ht="12.75" x14ac:dyDescent="0.35">
      <c r="C15" s="298" t="str">
        <f>'Appendix 4A'!P76</f>
        <v>Note 11</v>
      </c>
      <c r="D15" s="299" t="s">
        <v>308</v>
      </c>
      <c r="E15" s="300">
        <f>'Appendix 4A'!J76</f>
        <v>194707</v>
      </c>
      <c r="F15" s="301">
        <f>'Appendix 4A'!K76</f>
        <v>196793</v>
      </c>
      <c r="G15" s="302">
        <f>'Appendix 4A'!L76</f>
        <v>391500</v>
      </c>
      <c r="H15" s="303">
        <f>'Appendix 4A'!N76</f>
        <v>394500</v>
      </c>
      <c r="I15" s="304">
        <f>H15-G15</f>
        <v>3000</v>
      </c>
      <c r="J15" s="305">
        <f>H15/G15-1</f>
        <v>7.6628352490422103E-3</v>
      </c>
      <c r="K15" s="306">
        <f t="shared" si="0"/>
        <v>6.914373589301282E-3</v>
      </c>
      <c r="L15" s="117"/>
      <c r="M15" s="157"/>
      <c r="N15" s="158"/>
      <c r="O15" s="117"/>
      <c r="P15" s="157"/>
      <c r="Q15" s="159"/>
      <c r="R15" s="117"/>
    </row>
    <row r="16" spans="1:18" s="110" customFormat="1" ht="12.75" x14ac:dyDescent="0.35">
      <c r="C16" s="298" t="str">
        <f>'Appendix 4A'!P93</f>
        <v>Note 12</v>
      </c>
      <c r="D16" s="299" t="s">
        <v>309</v>
      </c>
      <c r="E16" s="300">
        <f>'Appendix 4A'!J93</f>
        <v>235745</v>
      </c>
      <c r="F16" s="301">
        <f>'Appendix 4A'!K93</f>
        <v>754905</v>
      </c>
      <c r="G16" s="302">
        <f>'Appendix 4A'!L93</f>
        <v>990650</v>
      </c>
      <c r="H16" s="303">
        <f>'Appendix 4A'!N93</f>
        <v>1006650</v>
      </c>
      <c r="I16" s="304">
        <f>H16-G16</f>
        <v>16000</v>
      </c>
      <c r="J16" s="305">
        <f>H16/G16-1</f>
        <v>1.615101196184332E-2</v>
      </c>
      <c r="K16" s="306">
        <f t="shared" si="0"/>
        <v>1.7643483329962319E-2</v>
      </c>
      <c r="L16" s="117"/>
      <c r="M16" s="157"/>
      <c r="N16" s="158"/>
      <c r="O16" s="117"/>
      <c r="P16" s="157"/>
      <c r="Q16" s="159"/>
      <c r="R16" s="117"/>
    </row>
    <row r="17" spans="2:18" s="110" customFormat="1" ht="12.75" x14ac:dyDescent="0.35">
      <c r="C17" s="307" t="str">
        <f>'Appendix 4A'!P96</f>
        <v>Note 13</v>
      </c>
      <c r="D17" s="308" t="s">
        <v>310</v>
      </c>
      <c r="E17" s="309">
        <f>'Appendix 4A'!J96</f>
        <v>0</v>
      </c>
      <c r="F17" s="310">
        <f>'Appendix 4A'!K96</f>
        <v>120000</v>
      </c>
      <c r="G17" s="311">
        <f>'Appendix 4A'!L96</f>
        <v>120000</v>
      </c>
      <c r="H17" s="312">
        <f>'Appendix 4A'!N96</f>
        <v>120000</v>
      </c>
      <c r="I17" s="313">
        <f>H17-G17</f>
        <v>0</v>
      </c>
      <c r="J17" s="314">
        <f>H17/G17-1</f>
        <v>0</v>
      </c>
      <c r="K17" s="315">
        <f t="shared" si="0"/>
        <v>2.1032315100536218E-3</v>
      </c>
      <c r="L17" s="117"/>
      <c r="M17" s="157"/>
      <c r="N17" s="158"/>
      <c r="O17" s="117"/>
      <c r="P17" s="157"/>
      <c r="Q17" s="159"/>
      <c r="R17" s="117"/>
    </row>
    <row r="18" spans="2:18" s="110" customFormat="1" ht="12.75" x14ac:dyDescent="0.35">
      <c r="C18" s="307" t="str">
        <f>'Appendix 4A'!P99</f>
        <v>Note 14</v>
      </c>
      <c r="D18" s="308" t="s">
        <v>311</v>
      </c>
      <c r="E18" s="309">
        <f>'Appendix 4A'!J99</f>
        <v>23110</v>
      </c>
      <c r="F18" s="310">
        <f>'Appendix 4A'!K99</f>
        <v>36890</v>
      </c>
      <c r="G18" s="311">
        <f>'Appendix 4A'!L99</f>
        <v>60000</v>
      </c>
      <c r="H18" s="312">
        <f>'Appendix 4A'!N99</f>
        <v>75000</v>
      </c>
      <c r="I18" s="313">
        <f>H18-G18</f>
        <v>15000</v>
      </c>
      <c r="J18" s="314">
        <f>H18/G18-1</f>
        <v>0.25</v>
      </c>
      <c r="K18" s="315">
        <f t="shared" si="0"/>
        <v>1.3145196937835136E-3</v>
      </c>
      <c r="L18" s="117"/>
      <c r="M18" s="157"/>
      <c r="N18" s="158"/>
      <c r="O18" s="117"/>
      <c r="P18" s="157"/>
      <c r="Q18" s="159"/>
      <c r="R18" s="117"/>
    </row>
    <row r="19" spans="2:18" s="110" customFormat="1" ht="12.75" x14ac:dyDescent="0.35">
      <c r="C19" s="307" t="str">
        <f>'Appendix 4A'!P105</f>
        <v>Note 15</v>
      </c>
      <c r="D19" s="308" t="s">
        <v>312</v>
      </c>
      <c r="E19" s="309">
        <f>'Appendix 4A'!J105</f>
        <v>130997</v>
      </c>
      <c r="F19" s="310">
        <f>'Appendix 4A'!K105</f>
        <v>61503</v>
      </c>
      <c r="G19" s="311">
        <f>'Appendix 4A'!L105</f>
        <v>192500</v>
      </c>
      <c r="H19" s="312">
        <f>'Appendix 4A'!N105</f>
        <v>228500</v>
      </c>
      <c r="I19" s="313">
        <f>H19-G19</f>
        <v>36000</v>
      </c>
      <c r="J19" s="314">
        <f>H19/G19-1</f>
        <v>0.18701298701298708</v>
      </c>
      <c r="K19" s="315">
        <f t="shared" si="0"/>
        <v>4.0049033337271047E-3</v>
      </c>
      <c r="L19" s="117"/>
      <c r="M19" s="157"/>
      <c r="N19" s="158"/>
      <c r="O19" s="117"/>
      <c r="P19" s="157"/>
      <c r="Q19" s="159"/>
      <c r="R19" s="117"/>
    </row>
    <row r="20" spans="2:18" s="110" customFormat="1" ht="12.75" x14ac:dyDescent="0.35">
      <c r="C20" s="307" t="str">
        <f>'Appendix 4A'!P113</f>
        <v>Note 16</v>
      </c>
      <c r="D20" s="308" t="s">
        <v>313</v>
      </c>
      <c r="E20" s="309">
        <v>0</v>
      </c>
      <c r="F20" s="310">
        <v>0</v>
      </c>
      <c r="G20" s="311">
        <v>0</v>
      </c>
      <c r="H20" s="312">
        <f>'Appendix 4A'!N113</f>
        <v>437024</v>
      </c>
      <c r="I20" s="313">
        <f>H20-G20</f>
        <v>437024</v>
      </c>
      <c r="J20" s="314"/>
      <c r="K20" s="315">
        <f t="shared" si="0"/>
        <v>7.6596887287472834E-3</v>
      </c>
      <c r="L20" s="117"/>
      <c r="M20" s="157"/>
      <c r="N20" s="158"/>
      <c r="O20" s="117"/>
      <c r="P20" s="157"/>
      <c r="Q20" s="159"/>
      <c r="R20" s="117"/>
    </row>
    <row r="21" spans="2:18" s="110" customFormat="1" ht="13.15" thickBot="1" x14ac:dyDescent="0.4">
      <c r="B21" s="117"/>
      <c r="C21" s="316"/>
      <c r="D21" s="317" t="s">
        <v>294</v>
      </c>
      <c r="E21" s="318">
        <f>SUM(E5:E20)</f>
        <v>5820921</v>
      </c>
      <c r="F21" s="319">
        <f t="shared" ref="F21:I21" si="1">SUM(F5:F20)</f>
        <v>9781606</v>
      </c>
      <c r="G21" s="320">
        <f t="shared" si="1"/>
        <v>15602527</v>
      </c>
      <c r="H21" s="318">
        <f t="shared" si="1"/>
        <v>15840117</v>
      </c>
      <c r="I21" s="321">
        <f t="shared" si="1"/>
        <v>237590</v>
      </c>
      <c r="J21" s="322">
        <f>H21/G21-1</f>
        <v>1.5227661519188418E-2</v>
      </c>
      <c r="K21" s="323">
        <f t="shared" si="0"/>
        <v>0.27762860997780037</v>
      </c>
      <c r="L21" s="117"/>
      <c r="M21" s="157"/>
      <c r="N21" s="158"/>
      <c r="O21" s="117"/>
      <c r="P21" s="157"/>
      <c r="Q21" s="159"/>
      <c r="R21" s="117"/>
    </row>
    <row r="22" spans="2:18" s="110" customFormat="1" ht="37.9" customHeight="1" thickTop="1" x14ac:dyDescent="0.35">
      <c r="C22" s="324" t="s">
        <v>295</v>
      </c>
      <c r="D22" s="325" t="s">
        <v>329</v>
      </c>
      <c r="E22" s="326">
        <v>5827631</v>
      </c>
      <c r="F22" s="327">
        <v>46335894</v>
      </c>
      <c r="G22" s="328">
        <v>52163525</v>
      </c>
      <c r="H22" s="326">
        <v>40147264</v>
      </c>
      <c r="I22" s="329">
        <f>H22-G22</f>
        <v>-12016261</v>
      </c>
      <c r="J22" s="330">
        <f>H22/G22-1</f>
        <v>-0.23035753431157113</v>
      </c>
      <c r="K22" s="331">
        <f t="shared" si="0"/>
        <v>0.70365825572701179</v>
      </c>
      <c r="L22" s="117"/>
      <c r="M22" s="157"/>
      <c r="N22" s="158"/>
      <c r="O22" s="117"/>
      <c r="P22" s="157"/>
      <c r="Q22" s="159"/>
      <c r="R22" s="117"/>
    </row>
    <row r="23" spans="2:18" s="110" customFormat="1" ht="12.75" x14ac:dyDescent="0.35">
      <c r="C23" s="307" t="s">
        <v>314</v>
      </c>
      <c r="D23" s="308" t="s">
        <v>296</v>
      </c>
      <c r="E23" s="309">
        <v>0</v>
      </c>
      <c r="F23" s="310">
        <v>727092</v>
      </c>
      <c r="G23" s="311">
        <v>727092</v>
      </c>
      <c r="H23" s="312">
        <v>1067679</v>
      </c>
      <c r="I23" s="313">
        <f>H23-G23</f>
        <v>340587</v>
      </c>
      <c r="J23" s="314">
        <f>H23/G23-1</f>
        <v>0.46842352824676925</v>
      </c>
      <c r="K23" s="315">
        <f t="shared" si="0"/>
        <v>1.8713134295187842E-2</v>
      </c>
      <c r="L23" s="117"/>
      <c r="M23" s="157"/>
      <c r="N23" s="158"/>
      <c r="O23" s="117"/>
      <c r="P23" s="157"/>
      <c r="Q23" s="159"/>
      <c r="R23" s="117"/>
    </row>
    <row r="24" spans="2:18" s="110" customFormat="1" ht="13.15" thickBot="1" x14ac:dyDescent="0.4">
      <c r="B24" s="117"/>
      <c r="C24" s="332"/>
      <c r="D24" s="333" t="s">
        <v>297</v>
      </c>
      <c r="E24" s="334">
        <f>E23+E22</f>
        <v>5827631</v>
      </c>
      <c r="F24" s="335">
        <f t="shared" ref="F24:I24" si="2">F23+F22</f>
        <v>47062986</v>
      </c>
      <c r="G24" s="336">
        <f t="shared" si="2"/>
        <v>52890617</v>
      </c>
      <c r="H24" s="334">
        <f t="shared" si="2"/>
        <v>41214943</v>
      </c>
      <c r="I24" s="337">
        <f t="shared" si="2"/>
        <v>-11675674</v>
      </c>
      <c r="J24" s="338">
        <f>H24/G24-1</f>
        <v>-0.22075132910625717</v>
      </c>
      <c r="K24" s="339">
        <f t="shared" si="0"/>
        <v>0.72237139002219963</v>
      </c>
      <c r="L24" s="117"/>
      <c r="M24" s="157"/>
      <c r="N24" s="158"/>
      <c r="O24" s="117"/>
      <c r="P24" s="157"/>
      <c r="Q24" s="159"/>
      <c r="R24" s="117"/>
    </row>
    <row r="25" spans="2:18" ht="15" thickTop="1" thickBot="1" x14ac:dyDescent="0.5">
      <c r="C25" s="340"/>
      <c r="D25" s="341" t="s">
        <v>208</v>
      </c>
      <c r="E25" s="342">
        <f>SUM(E5:E24)/2</f>
        <v>11648552</v>
      </c>
      <c r="F25" s="343">
        <f t="shared" ref="F25:I25" si="3">SUM(F5:F24)/2</f>
        <v>56844592</v>
      </c>
      <c r="G25" s="344">
        <f t="shared" si="3"/>
        <v>68493144</v>
      </c>
      <c r="H25" s="342">
        <f t="shared" si="3"/>
        <v>57055060</v>
      </c>
      <c r="I25" s="345">
        <f t="shared" si="3"/>
        <v>-11438084</v>
      </c>
      <c r="J25" s="346">
        <f>H25/G25-1</f>
        <v>-0.16699604269881374</v>
      </c>
      <c r="K25" s="347">
        <f t="shared" si="0"/>
        <v>1</v>
      </c>
    </row>
    <row r="26" spans="2:18" ht="14.65" thickTop="1" x14ac:dyDescent="0.45">
      <c r="C26" s="356" t="s">
        <v>176</v>
      </c>
      <c r="D26" s="356" t="s">
        <v>313</v>
      </c>
      <c r="E26" s="348"/>
      <c r="F26" s="348"/>
      <c r="G26" s="348"/>
      <c r="H26" s="348"/>
      <c r="I26" s="348"/>
      <c r="J26" s="348"/>
      <c r="K26" s="348"/>
    </row>
    <row r="27" spans="2:18" x14ac:dyDescent="0.45">
      <c r="C27" s="349"/>
      <c r="D27" s="358" t="str">
        <f>'Appendix 4A'!D108</f>
        <v>IT AUDITOR</v>
      </c>
      <c r="E27" s="359"/>
      <c r="F27" s="359"/>
      <c r="G27" s="359"/>
      <c r="H27" s="359">
        <f>'Appendix 4A'!N108</f>
        <v>87024</v>
      </c>
      <c r="I27" s="352"/>
      <c r="J27" s="353"/>
      <c r="K27" s="354"/>
    </row>
    <row r="28" spans="2:18" x14ac:dyDescent="0.45">
      <c r="C28" s="349"/>
      <c r="D28" s="358" t="str">
        <f>'Appendix 4A'!D109</f>
        <v>ENERGY FORUM</v>
      </c>
      <c r="E28" s="359"/>
      <c r="F28" s="359"/>
      <c r="G28" s="359"/>
      <c r="H28" s="359">
        <f>'Appendix 4A'!N109</f>
        <v>80000</v>
      </c>
      <c r="I28" s="352"/>
      <c r="J28" s="353"/>
      <c r="K28" s="354"/>
    </row>
    <row r="29" spans="2:18" x14ac:dyDescent="0.45">
      <c r="C29" s="349"/>
      <c r="D29" s="358" t="str">
        <f>'Appendix 4A'!D110</f>
        <v>LEGAL COSTS</v>
      </c>
      <c r="E29" s="359"/>
      <c r="F29" s="359"/>
      <c r="G29" s="359"/>
      <c r="H29" s="359">
        <f>'Appendix 4A'!N110</f>
        <v>75000</v>
      </c>
      <c r="I29" s="352"/>
      <c r="J29" s="353"/>
      <c r="K29" s="354"/>
    </row>
    <row r="30" spans="2:18" x14ac:dyDescent="0.45">
      <c r="C30" s="349"/>
      <c r="D30" s="358" t="str">
        <f>'Appendix 4A'!D111</f>
        <v>2021-2025 MTSP PLANNING MEETING</v>
      </c>
      <c r="E30" s="359"/>
      <c r="F30" s="359"/>
      <c r="G30" s="359"/>
      <c r="H30" s="359">
        <f>'Appendix 4A'!N111</f>
        <v>65000</v>
      </c>
      <c r="I30" s="352"/>
      <c r="J30" s="353"/>
      <c r="K30" s="354"/>
    </row>
    <row r="31" spans="2:18" x14ac:dyDescent="0.45">
      <c r="C31" s="349"/>
      <c r="D31" s="358" t="str">
        <f>'Appendix 4A'!D112</f>
        <v>MINISTERS OF FINANCE &amp; GOVERNORS</v>
      </c>
      <c r="E31" s="359"/>
      <c r="F31" s="359"/>
      <c r="G31" s="359"/>
      <c r="H31" s="359">
        <f>'Appendix 4A'!N112</f>
        <v>130000</v>
      </c>
      <c r="I31" s="352"/>
      <c r="J31" s="353"/>
      <c r="K31" s="354"/>
    </row>
    <row r="32" spans="2:18" x14ac:dyDescent="0.45">
      <c r="C32" s="349"/>
      <c r="D32" s="357" t="s">
        <v>208</v>
      </c>
      <c r="E32" s="351"/>
      <c r="F32" s="351"/>
      <c r="G32" s="351"/>
      <c r="H32" s="351">
        <f>SUM(H27:H31)</f>
        <v>437024</v>
      </c>
      <c r="I32" s="352"/>
      <c r="J32" s="353"/>
      <c r="K32" s="354"/>
    </row>
    <row r="33" spans="3:11" x14ac:dyDescent="0.45">
      <c r="C33" s="360" t="s">
        <v>323</v>
      </c>
      <c r="D33" s="350" t="s">
        <v>324</v>
      </c>
      <c r="E33" s="355"/>
      <c r="F33" s="355"/>
      <c r="G33" s="355"/>
      <c r="H33" s="355"/>
      <c r="I33" s="355"/>
      <c r="J33" s="355"/>
      <c r="K33" s="355"/>
    </row>
    <row r="34" spans="3:11" x14ac:dyDescent="0.45">
      <c r="C34" s="355"/>
      <c r="D34" s="349" t="s">
        <v>327</v>
      </c>
      <c r="E34" s="355"/>
      <c r="F34" s="355"/>
      <c r="G34" s="355"/>
      <c r="H34" s="355"/>
      <c r="I34" s="355"/>
      <c r="J34" s="355"/>
      <c r="K34" s="355"/>
    </row>
    <row r="35" spans="3:11" x14ac:dyDescent="0.45">
      <c r="C35" s="355"/>
      <c r="D35" s="349" t="s">
        <v>325</v>
      </c>
      <c r="E35" s="355"/>
      <c r="F35" s="355"/>
      <c r="G35" s="355"/>
      <c r="H35" s="355"/>
      <c r="I35" s="355"/>
      <c r="J35" s="355"/>
      <c r="K35" s="355"/>
    </row>
    <row r="36" spans="3:11" x14ac:dyDescent="0.45">
      <c r="C36" s="355"/>
      <c r="D36" s="349" t="s">
        <v>326</v>
      </c>
      <c r="E36" s="355"/>
      <c r="F36" s="355"/>
      <c r="G36" s="355"/>
      <c r="H36" s="355"/>
      <c r="I36" s="355"/>
      <c r="J36" s="355"/>
      <c r="K36" s="355"/>
    </row>
    <row r="37" spans="3:11" x14ac:dyDescent="0.45">
      <c r="C37" s="355"/>
      <c r="D37" s="349" t="s">
        <v>328</v>
      </c>
      <c r="E37" s="355"/>
      <c r="F37" s="355"/>
      <c r="G37" s="355"/>
      <c r="H37" s="355"/>
      <c r="I37" s="355"/>
      <c r="J37" s="355"/>
      <c r="K37" s="355"/>
    </row>
  </sheetData>
  <mergeCells count="4">
    <mergeCell ref="E3:G3"/>
    <mergeCell ref="D3:D4"/>
    <mergeCell ref="C3:C4"/>
    <mergeCell ref="H3:K3"/>
  </mergeCells>
  <pageMargins left="0.7" right="0.7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48C7D-1FAE-4AB1-A09B-8174F528EB19}">
  <dimension ref="A2:R122"/>
  <sheetViews>
    <sheetView zoomScale="86" zoomScaleNormal="110" workbookViewId="0">
      <selection activeCell="C7" sqref="C7"/>
    </sheetView>
  </sheetViews>
  <sheetFormatPr defaultColWidth="9.1328125" defaultRowHeight="11.65" x14ac:dyDescent="0.35"/>
  <cols>
    <col min="1" max="2" width="9.1328125" style="110"/>
    <col min="3" max="3" width="10.86328125" style="111" customWidth="1"/>
    <col min="4" max="4" width="31.86328125" style="160" customWidth="1"/>
    <col min="5" max="7" width="9.73046875" style="117" customWidth="1"/>
    <col min="8" max="8" width="9.86328125" style="117" customWidth="1"/>
    <col min="9" max="11" width="9.73046875" style="117" customWidth="1"/>
    <col min="12" max="12" width="11.86328125" style="117" customWidth="1"/>
    <col min="13" max="13" width="12.59765625" style="157" customWidth="1"/>
    <col min="14" max="14" width="13.59765625" style="158" customWidth="1"/>
    <col min="15" max="15" width="10.59765625" style="117" customWidth="1"/>
    <col min="16" max="16" width="10.59765625" style="157" customWidth="1"/>
    <col min="17" max="17" width="9.1328125" style="159" bestFit="1" customWidth="1"/>
    <col min="18" max="18" width="9" style="117"/>
    <col min="19" max="16384" width="9.1328125" style="110"/>
  </cols>
  <sheetData>
    <row r="2" spans="3:18" ht="20.25" customHeight="1" thickBot="1" x14ac:dyDescent="0.4">
      <c r="C2" s="108" t="s">
        <v>364</v>
      </c>
      <c r="D2" s="109" t="s">
        <v>289</v>
      </c>
      <c r="E2" s="110"/>
      <c r="F2" s="110"/>
      <c r="G2" s="110"/>
      <c r="H2" s="110"/>
      <c r="I2" s="110"/>
      <c r="J2" s="110"/>
      <c r="K2" s="110"/>
      <c r="L2" s="110"/>
      <c r="M2" s="111"/>
      <c r="N2" s="112"/>
      <c r="O2" s="110"/>
      <c r="P2" s="111"/>
      <c r="Q2" s="110"/>
      <c r="R2" s="110"/>
    </row>
    <row r="3" spans="3:18" ht="30.4" customHeight="1" thickTop="1" x14ac:dyDescent="0.35">
      <c r="C3" s="113"/>
      <c r="D3" s="114" t="s">
        <v>56</v>
      </c>
      <c r="E3" s="115">
        <v>2017</v>
      </c>
      <c r="F3" s="115">
        <v>2018</v>
      </c>
      <c r="G3" s="240">
        <v>2019</v>
      </c>
      <c r="H3" s="241"/>
      <c r="I3" s="241"/>
      <c r="J3" s="241"/>
      <c r="K3" s="241"/>
      <c r="L3" s="241"/>
      <c r="M3" s="116"/>
      <c r="N3" s="115">
        <v>2020</v>
      </c>
      <c r="O3" s="240" t="s">
        <v>155</v>
      </c>
      <c r="P3" s="240"/>
      <c r="Q3" s="242"/>
    </row>
    <row r="4" spans="3:18" ht="23.25" x14ac:dyDescent="0.35">
      <c r="C4" s="118"/>
      <c r="D4" s="119"/>
      <c r="E4" s="120" t="s">
        <v>55</v>
      </c>
      <c r="F4" s="120" t="str">
        <f>E4</f>
        <v>Actual</v>
      </c>
      <c r="G4" s="120" t="s">
        <v>149</v>
      </c>
      <c r="H4" s="120" t="s">
        <v>150</v>
      </c>
      <c r="I4" s="120" t="s">
        <v>151</v>
      </c>
      <c r="J4" s="120" t="s">
        <v>152</v>
      </c>
      <c r="K4" s="120" t="s">
        <v>153</v>
      </c>
      <c r="L4" s="120" t="s">
        <v>154</v>
      </c>
      <c r="M4" s="121" t="s">
        <v>158</v>
      </c>
      <c r="N4" s="120" t="s">
        <v>157</v>
      </c>
      <c r="O4" s="120" t="s">
        <v>156</v>
      </c>
      <c r="P4" s="121" t="s">
        <v>174</v>
      </c>
      <c r="Q4" s="122" t="s">
        <v>58</v>
      </c>
    </row>
    <row r="5" spans="3:18" x14ac:dyDescent="0.35">
      <c r="C5" s="123"/>
      <c r="D5" s="124" t="s">
        <v>59</v>
      </c>
      <c r="E5" s="125"/>
      <c r="F5" s="125"/>
      <c r="G5" s="125"/>
      <c r="H5" s="125"/>
      <c r="I5" s="125"/>
      <c r="J5" s="125"/>
      <c r="K5" s="125"/>
      <c r="L5" s="126"/>
      <c r="M5" s="127"/>
      <c r="N5" s="128"/>
      <c r="O5" s="128"/>
      <c r="P5" s="127"/>
      <c r="Q5" s="129"/>
    </row>
    <row r="6" spans="3:18" x14ac:dyDescent="0.35">
      <c r="C6" s="123">
        <v>1</v>
      </c>
      <c r="D6" s="130" t="s">
        <v>60</v>
      </c>
      <c r="E6" s="125">
        <v>3895944</v>
      </c>
      <c r="F6" s="125">
        <v>4412524</v>
      </c>
      <c r="G6" s="125">
        <v>4746735</v>
      </c>
      <c r="H6" s="125"/>
      <c r="I6" s="125">
        <f>G6+H6</f>
        <v>4746735</v>
      </c>
      <c r="J6" s="125">
        <v>2259586</v>
      </c>
      <c r="K6" s="125">
        <v>2487149</v>
      </c>
      <c r="L6" s="126">
        <f>J6+K6</f>
        <v>4746735</v>
      </c>
      <c r="M6" s="127" t="s">
        <v>61</v>
      </c>
      <c r="N6" s="128">
        <v>4730684</v>
      </c>
      <c r="O6" s="128">
        <f>N6-L6</f>
        <v>-16051</v>
      </c>
      <c r="P6" s="127"/>
      <c r="Q6" s="129">
        <f>+O6/I6</f>
        <v>-3.3814822188304172E-3</v>
      </c>
    </row>
    <row r="7" spans="3:18" x14ac:dyDescent="0.35">
      <c r="C7" s="123">
        <v>2</v>
      </c>
      <c r="D7" s="130" t="s">
        <v>62</v>
      </c>
      <c r="E7" s="125">
        <v>1479476</v>
      </c>
      <c r="F7" s="125">
        <v>1712063</v>
      </c>
      <c r="G7" s="125">
        <v>1902432</v>
      </c>
      <c r="H7" s="125"/>
      <c r="I7" s="125">
        <f>G7+H7</f>
        <v>1902432</v>
      </c>
      <c r="J7" s="125">
        <v>870218</v>
      </c>
      <c r="K7" s="125">
        <v>1032214</v>
      </c>
      <c r="L7" s="126">
        <f>J7+K7</f>
        <v>1902432</v>
      </c>
      <c r="M7" s="127" t="s">
        <v>61</v>
      </c>
      <c r="N7" s="128">
        <v>1898026</v>
      </c>
      <c r="O7" s="128">
        <f>N7-L7</f>
        <v>-4406</v>
      </c>
      <c r="P7" s="127"/>
      <c r="Q7" s="129">
        <f>+O7/I7</f>
        <v>-2.3159829102958741E-3</v>
      </c>
    </row>
    <row r="8" spans="3:18" x14ac:dyDescent="0.35">
      <c r="C8" s="123">
        <v>3</v>
      </c>
      <c r="D8" s="130" t="s">
        <v>63</v>
      </c>
      <c r="E8" s="125">
        <v>136424</v>
      </c>
      <c r="F8" s="125">
        <v>164496</v>
      </c>
      <c r="G8" s="125">
        <v>585000</v>
      </c>
      <c r="H8" s="125"/>
      <c r="I8" s="125">
        <f>G8+H8</f>
        <v>585000</v>
      </c>
      <c r="J8" s="125">
        <v>70734</v>
      </c>
      <c r="K8" s="125">
        <v>514266</v>
      </c>
      <c r="L8" s="126">
        <f>J8+K8</f>
        <v>585000</v>
      </c>
      <c r="M8" s="127" t="s">
        <v>61</v>
      </c>
      <c r="N8" s="128">
        <v>567750</v>
      </c>
      <c r="O8" s="128">
        <f>N8-L8</f>
        <v>-17250</v>
      </c>
      <c r="P8" s="127"/>
      <c r="Q8" s="129">
        <f>+O8/I8</f>
        <v>-2.9487179487179487E-2</v>
      </c>
    </row>
    <row r="9" spans="3:18" x14ac:dyDescent="0.35">
      <c r="C9" s="123">
        <v>4</v>
      </c>
      <c r="D9" s="130" t="s">
        <v>64</v>
      </c>
      <c r="E9" s="125">
        <v>490442</v>
      </c>
      <c r="F9" s="125">
        <v>500685</v>
      </c>
      <c r="G9" s="125">
        <v>931818</v>
      </c>
      <c r="H9" s="125"/>
      <c r="I9" s="125">
        <f>G9+H9</f>
        <v>931818</v>
      </c>
      <c r="J9" s="125">
        <v>242278</v>
      </c>
      <c r="K9" s="125">
        <v>689540</v>
      </c>
      <c r="L9" s="126">
        <f>J9+K9</f>
        <v>931818</v>
      </c>
      <c r="M9" s="127" t="s">
        <v>61</v>
      </c>
      <c r="N9" s="128">
        <v>696241</v>
      </c>
      <c r="O9" s="128">
        <f>N9-L9</f>
        <v>-235577</v>
      </c>
      <c r="P9" s="127"/>
      <c r="Q9" s="129">
        <f>+O9/I9</f>
        <v>-0.25281439079305185</v>
      </c>
    </row>
    <row r="10" spans="3:18" x14ac:dyDescent="0.35">
      <c r="C10" s="123">
        <v>5</v>
      </c>
      <c r="D10" s="130" t="s">
        <v>65</v>
      </c>
      <c r="E10" s="125">
        <v>70847</v>
      </c>
      <c r="F10" s="125">
        <v>81028</v>
      </c>
      <c r="G10" s="125">
        <v>89994</v>
      </c>
      <c r="H10" s="125"/>
      <c r="I10" s="125">
        <f>G10+H10</f>
        <v>89994</v>
      </c>
      <c r="J10" s="125">
        <v>40420</v>
      </c>
      <c r="K10" s="125">
        <v>49574</v>
      </c>
      <c r="L10" s="126">
        <f>J10+K10</f>
        <v>89994</v>
      </c>
      <c r="M10" s="127" t="s">
        <v>61</v>
      </c>
      <c r="N10" s="128">
        <v>92246</v>
      </c>
      <c r="O10" s="128">
        <f>N10-L10</f>
        <v>2252</v>
      </c>
      <c r="P10" s="127"/>
      <c r="Q10" s="129">
        <f>+O10/I10</f>
        <v>2.5023890481587662E-2</v>
      </c>
    </row>
    <row r="11" spans="3:18" x14ac:dyDescent="0.35">
      <c r="C11" s="123">
        <v>6</v>
      </c>
      <c r="D11" s="130" t="s">
        <v>66</v>
      </c>
      <c r="E11" s="125">
        <v>72610</v>
      </c>
      <c r="F11" s="125">
        <v>83603</v>
      </c>
      <c r="G11" s="125">
        <v>68000</v>
      </c>
      <c r="H11" s="125"/>
      <c r="I11" s="125">
        <f>G11+H11</f>
        <v>68000</v>
      </c>
      <c r="J11" s="125">
        <v>24805</v>
      </c>
      <c r="K11" s="125">
        <v>43195</v>
      </c>
      <c r="L11" s="126">
        <f>J11+K11</f>
        <v>68000</v>
      </c>
      <c r="M11" s="127"/>
      <c r="N11" s="128">
        <v>72000</v>
      </c>
      <c r="O11" s="128">
        <f>N11-L11</f>
        <v>4000</v>
      </c>
      <c r="P11" s="127"/>
      <c r="Q11" s="129">
        <f>+O11/I11</f>
        <v>5.8823529411764705E-2</v>
      </c>
    </row>
    <row r="12" spans="3:18" x14ac:dyDescent="0.35">
      <c r="C12" s="123">
        <v>7</v>
      </c>
      <c r="D12" s="130" t="s">
        <v>67</v>
      </c>
      <c r="E12" s="125">
        <v>538068</v>
      </c>
      <c r="F12" s="125">
        <v>26648</v>
      </c>
      <c r="G12" s="125">
        <v>60000</v>
      </c>
      <c r="H12" s="125"/>
      <c r="I12" s="125">
        <f>G12+H12</f>
        <v>60000</v>
      </c>
      <c r="J12" s="125">
        <v>23787</v>
      </c>
      <c r="K12" s="125">
        <v>36213</v>
      </c>
      <c r="L12" s="126">
        <f>J12+K12</f>
        <v>60000</v>
      </c>
      <c r="M12" s="127" t="s">
        <v>61</v>
      </c>
      <c r="N12" s="128">
        <v>60000</v>
      </c>
      <c r="O12" s="128">
        <f>N12-L12</f>
        <v>0</v>
      </c>
      <c r="P12" s="127"/>
      <c r="Q12" s="129">
        <f>+O12/I12</f>
        <v>0</v>
      </c>
    </row>
    <row r="13" spans="3:18" x14ac:dyDescent="0.35">
      <c r="C13" s="123">
        <v>8</v>
      </c>
      <c r="D13" s="130" t="s">
        <v>68</v>
      </c>
      <c r="E13" s="125">
        <v>547898</v>
      </c>
      <c r="F13" s="125">
        <v>650901</v>
      </c>
      <c r="G13" s="125">
        <v>712010</v>
      </c>
      <c r="H13" s="126"/>
      <c r="I13" s="125">
        <f>G13+H13</f>
        <v>712010</v>
      </c>
      <c r="J13" s="125">
        <v>264527</v>
      </c>
      <c r="K13" s="125">
        <v>447483</v>
      </c>
      <c r="L13" s="126">
        <f>J13+K13</f>
        <v>712010</v>
      </c>
      <c r="M13" s="127" t="s">
        <v>61</v>
      </c>
      <c r="N13" s="128">
        <v>709558</v>
      </c>
      <c r="O13" s="128">
        <f>N13-L13</f>
        <v>-2452</v>
      </c>
      <c r="P13" s="127"/>
      <c r="Q13" s="129">
        <f>+O13/I13</f>
        <v>-3.4437718571368381E-3</v>
      </c>
    </row>
    <row r="14" spans="3:18" x14ac:dyDescent="0.35">
      <c r="C14" s="123">
        <v>9</v>
      </c>
      <c r="D14" s="130" t="s">
        <v>69</v>
      </c>
      <c r="E14" s="125">
        <v>70848</v>
      </c>
      <c r="F14" s="125">
        <v>42476</v>
      </c>
      <c r="G14" s="125">
        <v>100000</v>
      </c>
      <c r="H14" s="125"/>
      <c r="I14" s="125">
        <f>G14+H14</f>
        <v>100000</v>
      </c>
      <c r="J14" s="125">
        <v>22530</v>
      </c>
      <c r="K14" s="125">
        <v>77470</v>
      </c>
      <c r="L14" s="126">
        <f>J14+K14</f>
        <v>100000</v>
      </c>
      <c r="M14" s="127" t="s">
        <v>70</v>
      </c>
      <c r="N14" s="128">
        <v>80000</v>
      </c>
      <c r="O14" s="128">
        <f>N14-L14</f>
        <v>-20000</v>
      </c>
      <c r="P14" s="127"/>
      <c r="Q14" s="129">
        <f>+O14/I14</f>
        <v>-0.2</v>
      </c>
    </row>
    <row r="15" spans="3:18" x14ac:dyDescent="0.35">
      <c r="C15" s="123">
        <v>10</v>
      </c>
      <c r="D15" s="130" t="s">
        <v>71</v>
      </c>
      <c r="E15" s="125">
        <v>0</v>
      </c>
      <c r="F15" s="125">
        <v>0</v>
      </c>
      <c r="G15" s="125">
        <v>41688</v>
      </c>
      <c r="H15" s="125"/>
      <c r="I15" s="125">
        <f>G15+H15</f>
        <v>41688</v>
      </c>
      <c r="J15" s="125">
        <v>13896</v>
      </c>
      <c r="K15" s="125">
        <v>27792</v>
      </c>
      <c r="L15" s="126">
        <f>J15+K15</f>
        <v>41688</v>
      </c>
      <c r="M15" s="127"/>
      <c r="N15" s="128">
        <v>41688</v>
      </c>
      <c r="O15" s="128">
        <f>N15-L15</f>
        <v>0</v>
      </c>
      <c r="P15" s="127"/>
      <c r="Q15" s="129">
        <f>+O15/I15</f>
        <v>0</v>
      </c>
    </row>
    <row r="16" spans="3:18" x14ac:dyDescent="0.35">
      <c r="C16" s="123">
        <v>11</v>
      </c>
      <c r="D16" s="130" t="s">
        <v>72</v>
      </c>
      <c r="E16" s="125">
        <v>723</v>
      </c>
      <c r="F16" s="125">
        <v>219</v>
      </c>
      <c r="G16" s="125">
        <v>36000</v>
      </c>
      <c r="H16" s="125"/>
      <c r="I16" s="125">
        <f>G16+H16</f>
        <v>36000</v>
      </c>
      <c r="J16" s="125">
        <v>0</v>
      </c>
      <c r="K16" s="125">
        <v>36000</v>
      </c>
      <c r="L16" s="126">
        <f>J16+K16</f>
        <v>36000</v>
      </c>
      <c r="M16" s="127"/>
      <c r="N16" s="128">
        <v>36000</v>
      </c>
      <c r="O16" s="128">
        <f>N16-L16</f>
        <v>0</v>
      </c>
      <c r="P16" s="127"/>
      <c r="Q16" s="129">
        <f>+O16/I16</f>
        <v>0</v>
      </c>
    </row>
    <row r="17" spans="3:17" x14ac:dyDescent="0.35">
      <c r="C17" s="123">
        <v>12</v>
      </c>
      <c r="D17" s="130" t="s">
        <v>73</v>
      </c>
      <c r="E17" s="125"/>
      <c r="F17" s="125"/>
      <c r="G17" s="125">
        <v>6000</v>
      </c>
      <c r="H17" s="126"/>
      <c r="I17" s="125">
        <f>G17+H17</f>
        <v>6000</v>
      </c>
      <c r="J17" s="125">
        <v>0</v>
      </c>
      <c r="K17" s="125">
        <v>6000</v>
      </c>
      <c r="L17" s="126">
        <f>J17+K17</f>
        <v>6000</v>
      </c>
      <c r="M17" s="127" t="s">
        <v>61</v>
      </c>
      <c r="N17" s="128">
        <v>6000</v>
      </c>
      <c r="O17" s="128">
        <f>N17-L17</f>
        <v>0</v>
      </c>
      <c r="P17" s="127"/>
      <c r="Q17" s="129">
        <f>+O17/I17</f>
        <v>0</v>
      </c>
    </row>
    <row r="18" spans="3:17" x14ac:dyDescent="0.35">
      <c r="C18" s="123">
        <v>13</v>
      </c>
      <c r="D18" s="130" t="s">
        <v>74</v>
      </c>
      <c r="E18" s="125">
        <v>273965</v>
      </c>
      <c r="F18" s="125">
        <v>114000</v>
      </c>
      <c r="G18" s="125">
        <v>120000</v>
      </c>
      <c r="H18" s="125"/>
      <c r="I18" s="125">
        <f>G18+H18</f>
        <v>120000</v>
      </c>
      <c r="J18" s="125">
        <v>53405</v>
      </c>
      <c r="K18" s="125">
        <v>66595</v>
      </c>
      <c r="L18" s="126">
        <f>J18+K18</f>
        <v>120000</v>
      </c>
      <c r="M18" s="127" t="s">
        <v>70</v>
      </c>
      <c r="N18" s="128">
        <v>120000</v>
      </c>
      <c r="O18" s="128">
        <f>N18-L18</f>
        <v>0</v>
      </c>
      <c r="P18" s="127"/>
      <c r="Q18" s="129">
        <f>+O18/I18</f>
        <v>0</v>
      </c>
    </row>
    <row r="19" spans="3:17" x14ac:dyDescent="0.35">
      <c r="C19" s="118"/>
      <c r="D19" s="131" t="s">
        <v>59</v>
      </c>
      <c r="E19" s="132">
        <f>SUM(E6:E18)</f>
        <v>7577245</v>
      </c>
      <c r="F19" s="132">
        <f>SUM(F6:F18)</f>
        <v>7788643</v>
      </c>
      <c r="G19" s="132">
        <f>SUM(G6:G18)</f>
        <v>9399677</v>
      </c>
      <c r="H19" s="132">
        <f>SUM(H6:H18)</f>
        <v>0</v>
      </c>
      <c r="I19" s="132">
        <f>SUM(I6:I18)</f>
        <v>9399677</v>
      </c>
      <c r="J19" s="132">
        <f>SUM(J6:J18)</f>
        <v>3886186</v>
      </c>
      <c r="K19" s="132">
        <f>SUM(K6:K18)</f>
        <v>5513491</v>
      </c>
      <c r="L19" s="132">
        <f>J19+K19</f>
        <v>9399677</v>
      </c>
      <c r="M19" s="133">
        <f>SUM(M6:M18)</f>
        <v>0</v>
      </c>
      <c r="N19" s="134">
        <f>SUM(N6:N18)</f>
        <v>9110193</v>
      </c>
      <c r="O19" s="134">
        <f>N19-L19</f>
        <v>-289484</v>
      </c>
      <c r="P19" s="133" t="s">
        <v>159</v>
      </c>
      <c r="Q19" s="122">
        <f>+O19/I19</f>
        <v>-3.0797228457956589E-2</v>
      </c>
    </row>
    <row r="20" spans="3:17" x14ac:dyDescent="0.35">
      <c r="C20" s="123"/>
      <c r="D20" s="124" t="s">
        <v>75</v>
      </c>
      <c r="E20" s="125"/>
      <c r="F20" s="125"/>
      <c r="G20" s="125"/>
      <c r="H20" s="125"/>
      <c r="I20" s="125"/>
      <c r="J20" s="125"/>
      <c r="K20" s="125"/>
      <c r="L20" s="126"/>
      <c r="M20" s="127"/>
      <c r="N20" s="128"/>
      <c r="O20" s="128"/>
      <c r="P20" s="127"/>
      <c r="Q20" s="129"/>
    </row>
    <row r="21" spans="3:17" x14ac:dyDescent="0.35">
      <c r="C21" s="123">
        <v>14</v>
      </c>
      <c r="D21" s="130" t="s">
        <v>76</v>
      </c>
      <c r="E21" s="125">
        <v>25000</v>
      </c>
      <c r="F21" s="125">
        <v>43981</v>
      </c>
      <c r="G21" s="125">
        <v>35000</v>
      </c>
      <c r="H21" s="125"/>
      <c r="I21" s="125">
        <f>G21+H21</f>
        <v>35000</v>
      </c>
      <c r="J21" s="125">
        <v>0</v>
      </c>
      <c r="K21" s="125">
        <v>35000</v>
      </c>
      <c r="L21" s="126">
        <f>J21+K21</f>
        <v>35000</v>
      </c>
      <c r="M21" s="127" t="s">
        <v>70</v>
      </c>
      <c r="N21" s="128">
        <v>50000</v>
      </c>
      <c r="O21" s="128">
        <f>N21-L21</f>
        <v>15000</v>
      </c>
      <c r="P21" s="127"/>
      <c r="Q21" s="129">
        <f>+O21/I21</f>
        <v>0.42857142857142855</v>
      </c>
    </row>
    <row r="22" spans="3:17" x14ac:dyDescent="0.35">
      <c r="C22" s="123">
        <v>15</v>
      </c>
      <c r="D22" s="130" t="s">
        <v>77</v>
      </c>
      <c r="E22" s="125">
        <v>8945</v>
      </c>
      <c r="F22" s="125">
        <v>21532</v>
      </c>
      <c r="G22" s="125">
        <v>50000</v>
      </c>
      <c r="H22" s="125"/>
      <c r="I22" s="125">
        <f>G22+H22</f>
        <v>50000</v>
      </c>
      <c r="J22" s="125">
        <v>0</v>
      </c>
      <c r="K22" s="125">
        <v>50000</v>
      </c>
      <c r="L22" s="126">
        <f>J22+K22</f>
        <v>50000</v>
      </c>
      <c r="M22" s="127" t="s">
        <v>78</v>
      </c>
      <c r="N22" s="128">
        <v>50000</v>
      </c>
      <c r="O22" s="128">
        <f>N22-L22</f>
        <v>0</v>
      </c>
      <c r="P22" s="127"/>
      <c r="Q22" s="129">
        <f>+O22/I22</f>
        <v>0</v>
      </c>
    </row>
    <row r="23" spans="3:17" x14ac:dyDescent="0.35">
      <c r="C23" s="123">
        <v>16</v>
      </c>
      <c r="D23" s="130" t="s">
        <v>79</v>
      </c>
      <c r="E23" s="125">
        <v>40716</v>
      </c>
      <c r="F23" s="125">
        <v>42816</v>
      </c>
      <c r="G23" s="125">
        <v>26500</v>
      </c>
      <c r="H23" s="125"/>
      <c r="I23" s="125">
        <f>G23+H23</f>
        <v>26500</v>
      </c>
      <c r="J23" s="125">
        <v>7415</v>
      </c>
      <c r="K23" s="125">
        <v>19085</v>
      </c>
      <c r="L23" s="126">
        <f>J23+K23</f>
        <v>26500</v>
      </c>
      <c r="M23" s="127" t="s">
        <v>70</v>
      </c>
      <c r="N23" s="128">
        <v>32500</v>
      </c>
      <c r="O23" s="128">
        <f>N23-L23</f>
        <v>6000</v>
      </c>
      <c r="P23" s="127"/>
      <c r="Q23" s="129">
        <f>+O23/I23</f>
        <v>0.22641509433962265</v>
      </c>
    </row>
    <row r="24" spans="3:17" x14ac:dyDescent="0.35">
      <c r="C24" s="123">
        <v>17</v>
      </c>
      <c r="D24" s="130" t="s">
        <v>80</v>
      </c>
      <c r="E24" s="125">
        <v>11696</v>
      </c>
      <c r="F24" s="125">
        <v>13104</v>
      </c>
      <c r="G24" s="125">
        <v>12000</v>
      </c>
      <c r="H24" s="125"/>
      <c r="I24" s="125">
        <f>G24+H24</f>
        <v>12000</v>
      </c>
      <c r="J24" s="125">
        <v>14064</v>
      </c>
      <c r="K24" s="125">
        <v>-2064</v>
      </c>
      <c r="L24" s="126">
        <f>J24+K24</f>
        <v>12000</v>
      </c>
      <c r="M24" s="127" t="s">
        <v>70</v>
      </c>
      <c r="N24" s="128">
        <v>15000</v>
      </c>
      <c r="O24" s="128">
        <f>N24-L24</f>
        <v>3000</v>
      </c>
      <c r="P24" s="127"/>
      <c r="Q24" s="129">
        <f>+O24/I24</f>
        <v>0.25</v>
      </c>
    </row>
    <row r="25" spans="3:17" x14ac:dyDescent="0.35">
      <c r="C25" s="135"/>
      <c r="D25" s="136" t="s">
        <v>75</v>
      </c>
      <c r="E25" s="137">
        <f>SUM(E21:E24)</f>
        <v>86357</v>
      </c>
      <c r="F25" s="137">
        <f>SUM(F21:F24)</f>
        <v>121433</v>
      </c>
      <c r="G25" s="137">
        <f>SUM(G21:G24)</f>
        <v>123500</v>
      </c>
      <c r="H25" s="137">
        <f>SUM(H21:H24)</f>
        <v>0</v>
      </c>
      <c r="I25" s="137">
        <f>SUM(I21:I24)</f>
        <v>123500</v>
      </c>
      <c r="J25" s="137">
        <f>SUM(J21:J24)</f>
        <v>21479</v>
      </c>
      <c r="K25" s="137">
        <f>SUM(K21:K24)</f>
        <v>102021</v>
      </c>
      <c r="L25" s="137">
        <f>J25+K25</f>
        <v>123500</v>
      </c>
      <c r="M25" s="138">
        <f>SUM(M21:M24)</f>
        <v>0</v>
      </c>
      <c r="N25" s="139">
        <f>SUM(N21:N24)</f>
        <v>147500</v>
      </c>
      <c r="O25" s="139">
        <f>N25-L25</f>
        <v>24000</v>
      </c>
      <c r="P25" s="138" t="s">
        <v>160</v>
      </c>
      <c r="Q25" s="122">
        <f>+O25/I25</f>
        <v>0.19433198380566802</v>
      </c>
    </row>
    <row r="26" spans="3:17" x14ac:dyDescent="0.35">
      <c r="C26" s="123"/>
      <c r="D26" s="124" t="s">
        <v>175</v>
      </c>
      <c r="E26" s="125"/>
      <c r="F26" s="125"/>
      <c r="G26" s="125"/>
      <c r="H26" s="125"/>
      <c r="I26" s="125"/>
      <c r="J26" s="125"/>
      <c r="K26" s="125"/>
      <c r="L26" s="126"/>
      <c r="M26" s="127"/>
      <c r="N26" s="128"/>
      <c r="O26" s="128"/>
      <c r="P26" s="127"/>
      <c r="Q26" s="129"/>
    </row>
    <row r="27" spans="3:17" x14ac:dyDescent="0.35">
      <c r="C27" s="123">
        <v>15</v>
      </c>
      <c r="D27" s="130" t="s">
        <v>81</v>
      </c>
      <c r="E27" s="125">
        <v>90717</v>
      </c>
      <c r="F27" s="125">
        <v>180841</v>
      </c>
      <c r="G27" s="125">
        <v>132000</v>
      </c>
      <c r="H27" s="125">
        <v>10488</v>
      </c>
      <c r="I27" s="125">
        <f>G27+H27</f>
        <v>142488</v>
      </c>
      <c r="J27" s="125">
        <v>5549</v>
      </c>
      <c r="K27" s="125">
        <v>136939</v>
      </c>
      <c r="L27" s="126">
        <f>J27+K27</f>
        <v>142488</v>
      </c>
      <c r="M27" s="127" t="s">
        <v>70</v>
      </c>
      <c r="N27" s="128">
        <v>132000</v>
      </c>
      <c r="O27" s="128">
        <f>N27-L27</f>
        <v>-10488</v>
      </c>
      <c r="P27" s="127"/>
      <c r="Q27" s="129">
        <f>+O27/I27</f>
        <v>-7.3606198416708776E-2</v>
      </c>
    </row>
    <row r="28" spans="3:17" x14ac:dyDescent="0.35">
      <c r="C28" s="123">
        <v>16</v>
      </c>
      <c r="D28" s="130" t="s">
        <v>82</v>
      </c>
      <c r="E28" s="125">
        <v>12340</v>
      </c>
      <c r="F28" s="125"/>
      <c r="G28" s="125">
        <v>20000</v>
      </c>
      <c r="H28" s="126"/>
      <c r="I28" s="125">
        <f>G28+H28</f>
        <v>20000</v>
      </c>
      <c r="J28" s="125">
        <v>6840</v>
      </c>
      <c r="K28" s="125">
        <v>13160</v>
      </c>
      <c r="L28" s="126">
        <f>J28+K28</f>
        <v>20000</v>
      </c>
      <c r="M28" s="127" t="s">
        <v>83</v>
      </c>
      <c r="N28" s="128">
        <v>20000</v>
      </c>
      <c r="O28" s="128">
        <f>N28-L28</f>
        <v>0</v>
      </c>
      <c r="P28" s="127"/>
      <c r="Q28" s="129">
        <f>+O28/I28</f>
        <v>0</v>
      </c>
    </row>
    <row r="29" spans="3:17" x14ac:dyDescent="0.35">
      <c r="C29" s="118"/>
      <c r="D29" s="131" t="s">
        <v>175</v>
      </c>
      <c r="E29" s="132">
        <f>SUM(E27:E28)</f>
        <v>103057</v>
      </c>
      <c r="F29" s="132">
        <f>SUM(F27:F28)</f>
        <v>180841</v>
      </c>
      <c r="G29" s="132">
        <f>SUM(G27:G28)</f>
        <v>152000</v>
      </c>
      <c r="H29" s="132">
        <f>SUM(H27:H28)</f>
        <v>10488</v>
      </c>
      <c r="I29" s="132">
        <f>SUM(I27:I28)</f>
        <v>162488</v>
      </c>
      <c r="J29" s="132">
        <f>SUM(J27:J28)</f>
        <v>12389</v>
      </c>
      <c r="K29" s="132">
        <f>SUM(K27:K28)</f>
        <v>150099</v>
      </c>
      <c r="L29" s="132">
        <f>J29+K29</f>
        <v>162488</v>
      </c>
      <c r="M29" s="133">
        <f>SUM(M27:M28)</f>
        <v>0</v>
      </c>
      <c r="N29" s="134">
        <f>SUM(N27:N28)</f>
        <v>152000</v>
      </c>
      <c r="O29" s="134">
        <f>N29-L29</f>
        <v>-10488</v>
      </c>
      <c r="P29" s="133" t="s">
        <v>161</v>
      </c>
      <c r="Q29" s="122">
        <f>+O29/I29</f>
        <v>-6.4546304957904588E-2</v>
      </c>
    </row>
    <row r="30" spans="3:17" x14ac:dyDescent="0.35">
      <c r="C30" s="123"/>
      <c r="D30" s="124" t="s">
        <v>84</v>
      </c>
      <c r="E30" s="125"/>
      <c r="F30" s="125"/>
      <c r="G30" s="125"/>
      <c r="H30" s="125"/>
      <c r="I30" s="125">
        <f>G30+H30</f>
        <v>0</v>
      </c>
      <c r="J30" s="125"/>
      <c r="K30" s="125"/>
      <c r="L30" s="126"/>
      <c r="M30" s="127"/>
      <c r="N30" s="128"/>
      <c r="O30" s="128">
        <f>N30-L30</f>
        <v>0</v>
      </c>
      <c r="P30" s="127"/>
      <c r="Q30" s="129"/>
    </row>
    <row r="31" spans="3:17" x14ac:dyDescent="0.35">
      <c r="C31" s="123">
        <v>17</v>
      </c>
      <c r="D31" s="130" t="s">
        <v>85</v>
      </c>
      <c r="E31" s="125">
        <v>15433</v>
      </c>
      <c r="F31" s="125">
        <v>121230</v>
      </c>
      <c r="G31" s="125">
        <v>55000</v>
      </c>
      <c r="H31" s="125"/>
      <c r="I31" s="125">
        <f>G31+H31</f>
        <v>55000</v>
      </c>
      <c r="J31" s="125">
        <v>15081</v>
      </c>
      <c r="K31" s="125">
        <v>39919</v>
      </c>
      <c r="L31" s="126">
        <f>J31+K31</f>
        <v>55000</v>
      </c>
      <c r="M31" s="127" t="s">
        <v>70</v>
      </c>
      <c r="N31" s="128">
        <v>41250</v>
      </c>
      <c r="O31" s="128">
        <f>N31-L31</f>
        <v>-13750</v>
      </c>
      <c r="P31" s="127"/>
      <c r="Q31" s="129">
        <f>+O31/I31</f>
        <v>-0.25</v>
      </c>
    </row>
    <row r="32" spans="3:17" x14ac:dyDescent="0.35">
      <c r="C32" s="123">
        <v>18</v>
      </c>
      <c r="D32" s="130" t="s">
        <v>86</v>
      </c>
      <c r="E32" s="125">
        <v>43086</v>
      </c>
      <c r="F32" s="125">
        <v>7500</v>
      </c>
      <c r="G32" s="125">
        <v>66000</v>
      </c>
      <c r="H32" s="125"/>
      <c r="I32" s="125">
        <f>G32+H32</f>
        <v>66000</v>
      </c>
      <c r="J32" s="125">
        <v>7500</v>
      </c>
      <c r="K32" s="125">
        <v>58500</v>
      </c>
      <c r="L32" s="126">
        <f>J32+K32</f>
        <v>66000</v>
      </c>
      <c r="M32" s="127" t="s">
        <v>70</v>
      </c>
      <c r="N32" s="128">
        <v>66000</v>
      </c>
      <c r="O32" s="128">
        <f>N32-L32</f>
        <v>0</v>
      </c>
      <c r="P32" s="127"/>
      <c r="Q32" s="129">
        <f>+O32/I32</f>
        <v>0</v>
      </c>
    </row>
    <row r="33" spans="3:17" x14ac:dyDescent="0.35">
      <c r="C33" s="123">
        <v>19</v>
      </c>
      <c r="D33" s="130" t="s">
        <v>87</v>
      </c>
      <c r="E33" s="125">
        <v>10457</v>
      </c>
      <c r="F33" s="125">
        <v>22954</v>
      </c>
      <c r="G33" s="125">
        <v>60000</v>
      </c>
      <c r="H33" s="126"/>
      <c r="I33" s="125">
        <f>G33+H33</f>
        <v>60000</v>
      </c>
      <c r="J33" s="125">
        <v>4534</v>
      </c>
      <c r="K33" s="125">
        <v>55466</v>
      </c>
      <c r="L33" s="126">
        <f>J33+K33</f>
        <v>60000</v>
      </c>
      <c r="M33" s="127" t="s">
        <v>70</v>
      </c>
      <c r="N33" s="128">
        <v>60000</v>
      </c>
      <c r="O33" s="128">
        <f>N33-L33</f>
        <v>0</v>
      </c>
      <c r="P33" s="127"/>
      <c r="Q33" s="129">
        <f>+O33/I33</f>
        <v>0</v>
      </c>
    </row>
    <row r="34" spans="3:17" x14ac:dyDescent="0.35">
      <c r="C34" s="118"/>
      <c r="D34" s="131" t="s">
        <v>84</v>
      </c>
      <c r="E34" s="132">
        <f>SUM(E31:E33)</f>
        <v>68976</v>
      </c>
      <c r="F34" s="132">
        <f>SUM(F31:F33)</f>
        <v>151684</v>
      </c>
      <c r="G34" s="132">
        <f>SUM(G31:G33)</f>
        <v>181000</v>
      </c>
      <c r="H34" s="132">
        <f>SUM(H31:H33)</f>
        <v>0</v>
      </c>
      <c r="I34" s="132">
        <f>SUM(I31:I33)</f>
        <v>181000</v>
      </c>
      <c r="J34" s="132">
        <f>SUM(J31:J33)</f>
        <v>27115</v>
      </c>
      <c r="K34" s="132">
        <f>SUM(K31:K33)</f>
        <v>153885</v>
      </c>
      <c r="L34" s="132">
        <f>J34+K34</f>
        <v>181000</v>
      </c>
      <c r="M34" s="133">
        <f>SUM(M31:M33)</f>
        <v>0</v>
      </c>
      <c r="N34" s="134">
        <f>SUM(N31:N33)</f>
        <v>167250</v>
      </c>
      <c r="O34" s="134">
        <f>N34-L34</f>
        <v>-13750</v>
      </c>
      <c r="P34" s="133" t="s">
        <v>163</v>
      </c>
      <c r="Q34" s="122">
        <f>+O34/I34</f>
        <v>-7.5966850828729282E-2</v>
      </c>
    </row>
    <row r="35" spans="3:17" x14ac:dyDescent="0.35">
      <c r="C35" s="123"/>
      <c r="D35" s="124" t="s">
        <v>88</v>
      </c>
      <c r="E35" s="125"/>
      <c r="F35" s="125"/>
      <c r="G35" s="125"/>
      <c r="H35" s="125"/>
      <c r="I35" s="125">
        <f>G35+H35</f>
        <v>0</v>
      </c>
      <c r="J35" s="125"/>
      <c r="K35" s="125"/>
      <c r="L35" s="126">
        <f>J35+K35</f>
        <v>0</v>
      </c>
      <c r="M35" s="127"/>
      <c r="N35" s="128"/>
      <c r="O35" s="128">
        <f>N35-L35</f>
        <v>0</v>
      </c>
      <c r="P35" s="127"/>
      <c r="Q35" s="129"/>
    </row>
    <row r="36" spans="3:17" x14ac:dyDescent="0.35">
      <c r="C36" s="123">
        <v>20</v>
      </c>
      <c r="D36" s="130" t="s">
        <v>89</v>
      </c>
      <c r="E36" s="125">
        <v>461411</v>
      </c>
      <c r="F36" s="125">
        <v>1297288</v>
      </c>
      <c r="G36" s="125">
        <v>750000</v>
      </c>
      <c r="H36" s="125"/>
      <c r="I36" s="125">
        <f>G36+H36</f>
        <v>750000</v>
      </c>
      <c r="J36" s="125">
        <v>111577</v>
      </c>
      <c r="K36" s="125">
        <v>638423</v>
      </c>
      <c r="L36" s="126">
        <f>J36+K36</f>
        <v>750000</v>
      </c>
      <c r="M36" s="127" t="s">
        <v>90</v>
      </c>
      <c r="N36" s="128">
        <v>750000</v>
      </c>
      <c r="O36" s="128">
        <f>N36-L36</f>
        <v>0</v>
      </c>
      <c r="P36" s="127"/>
      <c r="Q36" s="129">
        <f>+O36/I36</f>
        <v>0</v>
      </c>
    </row>
    <row r="37" spans="3:17" x14ac:dyDescent="0.35">
      <c r="C37" s="123">
        <v>21</v>
      </c>
      <c r="D37" s="130" t="s">
        <v>91</v>
      </c>
      <c r="E37" s="125">
        <v>677979</v>
      </c>
      <c r="F37" s="125">
        <v>1124490</v>
      </c>
      <c r="G37" s="125">
        <v>1137200</v>
      </c>
      <c r="H37" s="125">
        <v>-45000</v>
      </c>
      <c r="I37" s="125">
        <f>G37+H37</f>
        <v>1092200</v>
      </c>
      <c r="J37" s="125">
        <v>341194</v>
      </c>
      <c r="K37" s="125">
        <v>751006</v>
      </c>
      <c r="L37" s="126">
        <f>J37+K37</f>
        <v>1092200</v>
      </c>
      <c r="M37" s="127" t="s">
        <v>90</v>
      </c>
      <c r="N37" s="128">
        <v>1105000</v>
      </c>
      <c r="O37" s="128">
        <f>N37-L37</f>
        <v>12800</v>
      </c>
      <c r="P37" s="127"/>
      <c r="Q37" s="129">
        <f>+O37/I37</f>
        <v>1.1719465299395715E-2</v>
      </c>
    </row>
    <row r="38" spans="3:17" x14ac:dyDescent="0.35">
      <c r="C38" s="123">
        <v>22</v>
      </c>
      <c r="D38" s="130" t="s">
        <v>92</v>
      </c>
      <c r="E38" s="125">
        <v>81969</v>
      </c>
      <c r="F38" s="125">
        <v>99695</v>
      </c>
      <c r="G38" s="125">
        <v>70000</v>
      </c>
      <c r="H38" s="125"/>
      <c r="I38" s="125">
        <f>G38+H38</f>
        <v>70000</v>
      </c>
      <c r="J38" s="125">
        <v>25146</v>
      </c>
      <c r="K38" s="125">
        <v>44854</v>
      </c>
      <c r="L38" s="126">
        <f>J38+K38</f>
        <v>70000</v>
      </c>
      <c r="M38" s="127" t="s">
        <v>70</v>
      </c>
      <c r="N38" s="128">
        <v>80000</v>
      </c>
      <c r="O38" s="128">
        <f>N38-L38</f>
        <v>10000</v>
      </c>
      <c r="P38" s="127"/>
      <c r="Q38" s="129">
        <f>+O38/I38</f>
        <v>0.14285714285714285</v>
      </c>
    </row>
    <row r="39" spans="3:17" x14ac:dyDescent="0.35">
      <c r="C39" s="123">
        <v>23</v>
      </c>
      <c r="D39" s="130" t="s">
        <v>93</v>
      </c>
      <c r="E39" s="125">
        <v>879393</v>
      </c>
      <c r="F39" s="125">
        <v>804106</v>
      </c>
      <c r="G39" s="125">
        <v>970000</v>
      </c>
      <c r="H39" s="125">
        <v>25000</v>
      </c>
      <c r="I39" s="125">
        <f>G39+H39</f>
        <v>995000</v>
      </c>
      <c r="J39" s="125">
        <v>367482</v>
      </c>
      <c r="K39" s="125">
        <v>627518</v>
      </c>
      <c r="L39" s="126">
        <f>J39+K39</f>
        <v>995000</v>
      </c>
      <c r="M39" s="127" t="s">
        <v>70</v>
      </c>
      <c r="N39" s="128">
        <v>990000</v>
      </c>
      <c r="O39" s="128">
        <f>N39-L39</f>
        <v>-5000</v>
      </c>
      <c r="P39" s="127"/>
      <c r="Q39" s="129">
        <f>+O39/I39</f>
        <v>-5.0251256281407036E-3</v>
      </c>
    </row>
    <row r="40" spans="3:17" x14ac:dyDescent="0.35">
      <c r="C40" s="123">
        <v>24</v>
      </c>
      <c r="D40" s="130" t="s">
        <v>94</v>
      </c>
      <c r="E40" s="125">
        <v>0</v>
      </c>
      <c r="F40" s="125">
        <v>0</v>
      </c>
      <c r="G40" s="125">
        <v>150000</v>
      </c>
      <c r="H40" s="125"/>
      <c r="I40" s="125">
        <f>G40+H40</f>
        <v>150000</v>
      </c>
      <c r="J40" s="125">
        <v>0</v>
      </c>
      <c r="K40" s="125">
        <v>150000</v>
      </c>
      <c r="L40" s="126">
        <f>J40+K40</f>
        <v>150000</v>
      </c>
      <c r="M40" s="140"/>
      <c r="N40" s="128">
        <v>150000</v>
      </c>
      <c r="O40" s="128">
        <f>N40-L40</f>
        <v>0</v>
      </c>
      <c r="P40" s="127"/>
      <c r="Q40" s="129">
        <f>+O40/I40</f>
        <v>0</v>
      </c>
    </row>
    <row r="41" spans="3:17" x14ac:dyDescent="0.35">
      <c r="C41" s="118"/>
      <c r="D41" s="131" t="s">
        <v>88</v>
      </c>
      <c r="E41" s="132">
        <f>SUM(E36:E40)</f>
        <v>2100752</v>
      </c>
      <c r="F41" s="132">
        <f>SUM(F36:F40)</f>
        <v>3325579</v>
      </c>
      <c r="G41" s="132">
        <f>SUM(G36:G40)</f>
        <v>3077200</v>
      </c>
      <c r="H41" s="132">
        <f>SUM(H36:H40)</f>
        <v>-20000</v>
      </c>
      <c r="I41" s="132">
        <f>SUM(I36:I40)</f>
        <v>3057200</v>
      </c>
      <c r="J41" s="132">
        <f>SUM(J36:J40)</f>
        <v>845399</v>
      </c>
      <c r="K41" s="132">
        <f>SUM(K36:K40)</f>
        <v>2211801</v>
      </c>
      <c r="L41" s="132">
        <f>J41+K41</f>
        <v>3057200</v>
      </c>
      <c r="M41" s="133">
        <f>SUM(M36:M40)</f>
        <v>0</v>
      </c>
      <c r="N41" s="134">
        <f>SUM(N36:N40)</f>
        <v>3075000</v>
      </c>
      <c r="O41" s="134">
        <f>N41-L41</f>
        <v>17800</v>
      </c>
      <c r="P41" s="133" t="s">
        <v>162</v>
      </c>
      <c r="Q41" s="122">
        <f>+O41/I41</f>
        <v>5.8223210781106899E-3</v>
      </c>
    </row>
    <row r="42" spans="3:17" x14ac:dyDescent="0.35">
      <c r="C42" s="123"/>
      <c r="D42" s="124" t="s">
        <v>95</v>
      </c>
      <c r="E42" s="125"/>
      <c r="F42" s="125"/>
      <c r="G42" s="125"/>
      <c r="H42" s="126"/>
      <c r="I42" s="125">
        <f>G42+H42</f>
        <v>0</v>
      </c>
      <c r="J42" s="125"/>
      <c r="K42" s="125"/>
      <c r="L42" s="126">
        <f>J42+K42</f>
        <v>0</v>
      </c>
      <c r="M42" s="127"/>
      <c r="N42" s="128"/>
      <c r="O42" s="128">
        <f>N42-L42</f>
        <v>0</v>
      </c>
      <c r="P42" s="127"/>
      <c r="Q42" s="129"/>
    </row>
    <row r="43" spans="3:17" x14ac:dyDescent="0.35">
      <c r="C43" s="123">
        <v>28</v>
      </c>
      <c r="D43" s="130" t="s">
        <v>96</v>
      </c>
      <c r="E43" s="125">
        <v>350585</v>
      </c>
      <c r="F43" s="125">
        <v>364394</v>
      </c>
      <c r="G43" s="125">
        <v>100000</v>
      </c>
      <c r="H43" s="125"/>
      <c r="I43" s="125">
        <f>G43+H43</f>
        <v>100000</v>
      </c>
      <c r="J43" s="125">
        <v>19413</v>
      </c>
      <c r="K43" s="125">
        <v>80587</v>
      </c>
      <c r="L43" s="126">
        <f>J43+K43</f>
        <v>100000</v>
      </c>
      <c r="M43" s="127" t="s">
        <v>70</v>
      </c>
      <c r="N43" s="128">
        <v>100000</v>
      </c>
      <c r="O43" s="128">
        <f>N43-L43</f>
        <v>0</v>
      </c>
      <c r="P43" s="127"/>
      <c r="Q43" s="129">
        <f>+O43/I43</f>
        <v>0</v>
      </c>
    </row>
    <row r="44" spans="3:17" x14ac:dyDescent="0.35">
      <c r="C44" s="123">
        <v>29</v>
      </c>
      <c r="D44" s="130" t="s">
        <v>97</v>
      </c>
      <c r="E44" s="125">
        <v>113354</v>
      </c>
      <c r="F44" s="125">
        <v>86895</v>
      </c>
      <c r="G44" s="125">
        <v>64000</v>
      </c>
      <c r="H44" s="125">
        <v>20000</v>
      </c>
      <c r="I44" s="125">
        <f>G44+H44</f>
        <v>84000</v>
      </c>
      <c r="J44" s="125">
        <v>42030</v>
      </c>
      <c r="K44" s="125">
        <v>41970</v>
      </c>
      <c r="L44" s="126">
        <f>J44+K44</f>
        <v>84000</v>
      </c>
      <c r="M44" s="127" t="s">
        <v>70</v>
      </c>
      <c r="N44" s="128">
        <v>64000</v>
      </c>
      <c r="O44" s="128">
        <f>N44-L44</f>
        <v>-20000</v>
      </c>
      <c r="P44" s="127"/>
      <c r="Q44" s="129">
        <f>+O44/I44</f>
        <v>-0.23809523809523808</v>
      </c>
    </row>
    <row r="45" spans="3:17" x14ac:dyDescent="0.35">
      <c r="C45" s="123">
        <v>31</v>
      </c>
      <c r="D45" s="130" t="s">
        <v>98</v>
      </c>
      <c r="E45" s="125">
        <v>58651</v>
      </c>
      <c r="F45" s="125">
        <v>4747</v>
      </c>
      <c r="G45" s="125">
        <v>64000</v>
      </c>
      <c r="H45" s="125"/>
      <c r="I45" s="125">
        <f>G45+H45</f>
        <v>64000</v>
      </c>
      <c r="J45" s="125">
        <v>2558</v>
      </c>
      <c r="K45" s="125">
        <v>61442</v>
      </c>
      <c r="L45" s="126">
        <f>J45+K45</f>
        <v>64000</v>
      </c>
      <c r="M45" s="127" t="s">
        <v>70</v>
      </c>
      <c r="N45" s="128">
        <v>64000</v>
      </c>
      <c r="O45" s="128">
        <f>N45-L45</f>
        <v>0</v>
      </c>
      <c r="P45" s="127"/>
      <c r="Q45" s="129">
        <f>+O45/I45</f>
        <v>0</v>
      </c>
    </row>
    <row r="46" spans="3:17" x14ac:dyDescent="0.35">
      <c r="C46" s="123">
        <v>30</v>
      </c>
      <c r="D46" s="130" t="s">
        <v>99</v>
      </c>
      <c r="E46" s="125">
        <v>130707</v>
      </c>
      <c r="F46" s="125">
        <v>29410</v>
      </c>
      <c r="G46" s="125">
        <v>56000</v>
      </c>
      <c r="H46" s="125"/>
      <c r="I46" s="125">
        <f>G46+H46</f>
        <v>56000</v>
      </c>
      <c r="J46" s="125">
        <v>7503</v>
      </c>
      <c r="K46" s="125">
        <v>48497</v>
      </c>
      <c r="L46" s="126">
        <f>J46+K46</f>
        <v>56000</v>
      </c>
      <c r="M46" s="127" t="s">
        <v>70</v>
      </c>
      <c r="N46" s="128">
        <v>56000</v>
      </c>
      <c r="O46" s="128">
        <f>N46-L46</f>
        <v>0</v>
      </c>
      <c r="P46" s="127"/>
      <c r="Q46" s="129">
        <f>+O46/I46</f>
        <v>0</v>
      </c>
    </row>
    <row r="47" spans="3:17" x14ac:dyDescent="0.35">
      <c r="C47" s="123">
        <v>25</v>
      </c>
      <c r="D47" s="130" t="s">
        <v>100</v>
      </c>
      <c r="E47" s="125">
        <v>96205</v>
      </c>
      <c r="F47" s="125">
        <v>76756</v>
      </c>
      <c r="G47" s="125">
        <v>60000</v>
      </c>
      <c r="H47" s="125"/>
      <c r="I47" s="125">
        <f>G47+H47</f>
        <v>60000</v>
      </c>
      <c r="J47" s="125">
        <v>0</v>
      </c>
      <c r="K47" s="125">
        <v>60000</v>
      </c>
      <c r="L47" s="126">
        <f>J47+K47</f>
        <v>60000</v>
      </c>
      <c r="M47" s="127" t="s">
        <v>70</v>
      </c>
      <c r="N47" s="128">
        <v>60000</v>
      </c>
      <c r="O47" s="128">
        <f>N47-L47</f>
        <v>0</v>
      </c>
      <c r="P47" s="127"/>
      <c r="Q47" s="129">
        <f>+O47/I47</f>
        <v>0</v>
      </c>
    </row>
    <row r="48" spans="3:17" x14ac:dyDescent="0.35">
      <c r="C48" s="123">
        <v>33</v>
      </c>
      <c r="D48" s="130" t="s">
        <v>101</v>
      </c>
      <c r="E48" s="125">
        <v>59971</v>
      </c>
      <c r="F48" s="125">
        <v>64229</v>
      </c>
      <c r="G48" s="125">
        <v>56000</v>
      </c>
      <c r="H48" s="125">
        <v>-10488</v>
      </c>
      <c r="I48" s="125">
        <f>G48+H48</f>
        <v>45512</v>
      </c>
      <c r="J48" s="125">
        <v>0</v>
      </c>
      <c r="K48" s="125">
        <v>45512</v>
      </c>
      <c r="L48" s="126">
        <f>J48+K48</f>
        <v>45512</v>
      </c>
      <c r="M48" s="127" t="s">
        <v>70</v>
      </c>
      <c r="N48" s="128">
        <v>56000</v>
      </c>
      <c r="O48" s="128">
        <f>N48-L48</f>
        <v>10488</v>
      </c>
      <c r="P48" s="127"/>
      <c r="Q48" s="129">
        <f>+O48/I48</f>
        <v>0.23044471787660398</v>
      </c>
    </row>
    <row r="49" spans="3:17" x14ac:dyDescent="0.35">
      <c r="C49" s="123">
        <v>32</v>
      </c>
      <c r="D49" s="130" t="s">
        <v>102</v>
      </c>
      <c r="E49" s="125">
        <v>124654</v>
      </c>
      <c r="F49" s="125">
        <v>98498</v>
      </c>
      <c r="G49" s="125">
        <v>56000</v>
      </c>
      <c r="H49" s="125"/>
      <c r="I49" s="125">
        <f>G49+H49</f>
        <v>56000</v>
      </c>
      <c r="J49" s="125">
        <v>38000</v>
      </c>
      <c r="K49" s="125">
        <v>18000</v>
      </c>
      <c r="L49" s="126">
        <f>J49+K49</f>
        <v>56000</v>
      </c>
      <c r="M49" s="127" t="s">
        <v>70</v>
      </c>
      <c r="N49" s="128">
        <v>56000</v>
      </c>
      <c r="O49" s="128">
        <f>N49-L49</f>
        <v>0</v>
      </c>
      <c r="P49" s="127"/>
      <c r="Q49" s="129">
        <f>+O49/I49</f>
        <v>0</v>
      </c>
    </row>
    <row r="50" spans="3:17" x14ac:dyDescent="0.35">
      <c r="C50" s="123">
        <v>34</v>
      </c>
      <c r="D50" s="130" t="s">
        <v>103</v>
      </c>
      <c r="E50" s="125">
        <v>8000</v>
      </c>
      <c r="F50" s="125">
        <v>9374</v>
      </c>
      <c r="G50" s="125">
        <v>10000</v>
      </c>
      <c r="H50" s="125">
        <v>3000</v>
      </c>
      <c r="I50" s="125">
        <f>G50+H50</f>
        <v>13000</v>
      </c>
      <c r="J50" s="125"/>
      <c r="K50" s="125">
        <v>13000</v>
      </c>
      <c r="L50" s="126">
        <f>J50+K50</f>
        <v>13000</v>
      </c>
      <c r="M50" s="127" t="s">
        <v>70</v>
      </c>
      <c r="N50" s="128">
        <v>10000</v>
      </c>
      <c r="O50" s="128">
        <f>N50-L50</f>
        <v>-3000</v>
      </c>
      <c r="P50" s="127"/>
      <c r="Q50" s="129">
        <f>+O50/I50</f>
        <v>-0.23076923076923078</v>
      </c>
    </row>
    <row r="51" spans="3:17" x14ac:dyDescent="0.35">
      <c r="C51" s="123">
        <v>27</v>
      </c>
      <c r="D51" s="130" t="s">
        <v>104</v>
      </c>
      <c r="E51" s="125">
        <v>237</v>
      </c>
      <c r="F51" s="125"/>
      <c r="G51" s="125">
        <v>10000</v>
      </c>
      <c r="H51" s="125"/>
      <c r="I51" s="125">
        <f>G51+H51</f>
        <v>10000</v>
      </c>
      <c r="J51" s="125">
        <v>4258</v>
      </c>
      <c r="K51" s="125">
        <v>5742</v>
      </c>
      <c r="L51" s="126">
        <f>J51+K51</f>
        <v>10000</v>
      </c>
      <c r="M51" s="127" t="s">
        <v>70</v>
      </c>
      <c r="N51" s="128">
        <v>10000</v>
      </c>
      <c r="O51" s="128">
        <f>N51-L51</f>
        <v>0</v>
      </c>
      <c r="P51" s="127"/>
      <c r="Q51" s="129">
        <f>+O51/I51</f>
        <v>0</v>
      </c>
    </row>
    <row r="52" spans="3:17" x14ac:dyDescent="0.35">
      <c r="C52" s="123">
        <v>26</v>
      </c>
      <c r="D52" s="130" t="s">
        <v>105</v>
      </c>
      <c r="E52" s="125">
        <v>29584</v>
      </c>
      <c r="F52" s="125">
        <v>2913</v>
      </c>
      <c r="G52" s="125">
        <v>28000</v>
      </c>
      <c r="H52" s="125"/>
      <c r="I52" s="125">
        <f>G52+H52</f>
        <v>28000</v>
      </c>
      <c r="J52" s="125">
        <v>13427</v>
      </c>
      <c r="K52" s="125">
        <v>14573</v>
      </c>
      <c r="L52" s="126">
        <f>J52+K52</f>
        <v>28000</v>
      </c>
      <c r="M52" s="127" t="s">
        <v>70</v>
      </c>
      <c r="N52" s="128">
        <v>28000</v>
      </c>
      <c r="O52" s="128">
        <f>N52-L52</f>
        <v>0</v>
      </c>
      <c r="P52" s="127"/>
      <c r="Q52" s="129">
        <f>+O52/I52</f>
        <v>0</v>
      </c>
    </row>
    <row r="53" spans="3:17" x14ac:dyDescent="0.35">
      <c r="C53" s="123">
        <v>35</v>
      </c>
      <c r="D53" s="130" t="s">
        <v>106</v>
      </c>
      <c r="E53" s="125"/>
      <c r="F53" s="125">
        <v>0</v>
      </c>
      <c r="G53" s="125">
        <v>2500</v>
      </c>
      <c r="H53" s="125"/>
      <c r="I53" s="125">
        <f>G53+H53</f>
        <v>2500</v>
      </c>
      <c r="J53" s="125">
        <v>0</v>
      </c>
      <c r="K53" s="125">
        <v>2500</v>
      </c>
      <c r="L53" s="126">
        <f>J53+K53</f>
        <v>2500</v>
      </c>
      <c r="M53" s="127" t="s">
        <v>70</v>
      </c>
      <c r="N53" s="128">
        <v>2500</v>
      </c>
      <c r="O53" s="128">
        <f>N53-L53</f>
        <v>0</v>
      </c>
      <c r="P53" s="127"/>
      <c r="Q53" s="129">
        <f>+O53/I53</f>
        <v>0</v>
      </c>
    </row>
    <row r="54" spans="3:17" x14ac:dyDescent="0.35">
      <c r="C54" s="118"/>
      <c r="D54" s="131" t="s">
        <v>95</v>
      </c>
      <c r="E54" s="132">
        <f>SUM(E43:E53)</f>
        <v>971948</v>
      </c>
      <c r="F54" s="132">
        <f>SUM(F43:F53)</f>
        <v>737216</v>
      </c>
      <c r="G54" s="132">
        <f>SUM(G43:G53)</f>
        <v>506500</v>
      </c>
      <c r="H54" s="132">
        <f>SUM(H43:H53)</f>
        <v>12512</v>
      </c>
      <c r="I54" s="132">
        <f>SUM(I43:I53)</f>
        <v>519012</v>
      </c>
      <c r="J54" s="132">
        <f>SUM(J43:J53)</f>
        <v>127189</v>
      </c>
      <c r="K54" s="132">
        <f>SUM(K43:K53)</f>
        <v>391823</v>
      </c>
      <c r="L54" s="132">
        <f>J54+K54</f>
        <v>519012</v>
      </c>
      <c r="M54" s="133">
        <f>SUM(M43:M53)</f>
        <v>0</v>
      </c>
      <c r="N54" s="134">
        <f>SUM(N43:N53)</f>
        <v>506500</v>
      </c>
      <c r="O54" s="134">
        <f>N54-L54</f>
        <v>-12512</v>
      </c>
      <c r="P54" s="133" t="s">
        <v>166</v>
      </c>
      <c r="Q54" s="122">
        <f>+O54/I54</f>
        <v>-2.4107342412121494E-2</v>
      </c>
    </row>
    <row r="55" spans="3:17" x14ac:dyDescent="0.35">
      <c r="C55" s="123"/>
      <c r="D55" s="124" t="s">
        <v>107</v>
      </c>
      <c r="E55" s="125"/>
      <c r="F55" s="125"/>
      <c r="G55" s="125"/>
      <c r="H55" s="126"/>
      <c r="I55" s="125">
        <f>G55+H55</f>
        <v>0</v>
      </c>
      <c r="J55" s="125"/>
      <c r="K55" s="125"/>
      <c r="L55" s="126">
        <f>J55+K55</f>
        <v>0</v>
      </c>
      <c r="M55" s="127"/>
      <c r="N55" s="128"/>
      <c r="O55" s="128"/>
      <c r="P55" s="127"/>
      <c r="Q55" s="129"/>
    </row>
    <row r="56" spans="3:17" x14ac:dyDescent="0.35">
      <c r="C56" s="123">
        <v>36</v>
      </c>
      <c r="D56" s="130" t="s">
        <v>108</v>
      </c>
      <c r="E56" s="125"/>
      <c r="F56" s="125">
        <v>0</v>
      </c>
      <c r="G56" s="125">
        <v>30000</v>
      </c>
      <c r="H56" s="125"/>
      <c r="I56" s="125">
        <f>G56+H56</f>
        <v>30000</v>
      </c>
      <c r="J56" s="125">
        <v>0</v>
      </c>
      <c r="K56" s="125">
        <v>30000</v>
      </c>
      <c r="L56" s="126">
        <f>J56+K56</f>
        <v>30000</v>
      </c>
      <c r="M56" s="127" t="s">
        <v>70</v>
      </c>
      <c r="N56" s="128">
        <v>30000</v>
      </c>
      <c r="O56" s="128">
        <f>N56-L56</f>
        <v>0</v>
      </c>
      <c r="P56" s="127"/>
      <c r="Q56" s="129">
        <f>+O56/I56</f>
        <v>0</v>
      </c>
    </row>
    <row r="57" spans="3:17" x14ac:dyDescent="0.35">
      <c r="C57" s="118"/>
      <c r="D57" s="131" t="s">
        <v>107</v>
      </c>
      <c r="E57" s="132">
        <v>0</v>
      </c>
      <c r="F57" s="132">
        <v>0</v>
      </c>
      <c r="G57" s="132">
        <v>30000</v>
      </c>
      <c r="H57" s="132">
        <v>0</v>
      </c>
      <c r="I57" s="141">
        <f>G57+H57</f>
        <v>30000</v>
      </c>
      <c r="J57" s="132">
        <v>0</v>
      </c>
      <c r="K57" s="132">
        <v>30000</v>
      </c>
      <c r="L57" s="132">
        <f>J57+K57</f>
        <v>30000</v>
      </c>
      <c r="M57" s="133">
        <v>0</v>
      </c>
      <c r="N57" s="134">
        <v>30000</v>
      </c>
      <c r="O57" s="134">
        <f>N57-L57</f>
        <v>0</v>
      </c>
      <c r="P57" s="133" t="s">
        <v>165</v>
      </c>
      <c r="Q57" s="122">
        <f>+O57/I57</f>
        <v>0</v>
      </c>
    </row>
    <row r="58" spans="3:17" x14ac:dyDescent="0.35">
      <c r="C58" s="123"/>
      <c r="D58" s="124" t="s">
        <v>109</v>
      </c>
      <c r="E58" s="125"/>
      <c r="F58" s="125"/>
      <c r="G58" s="125"/>
      <c r="H58" s="125"/>
      <c r="I58" s="125">
        <f>G58+H58</f>
        <v>0</v>
      </c>
      <c r="J58" s="125"/>
      <c r="K58" s="125"/>
      <c r="L58" s="126">
        <f>J58+K58</f>
        <v>0</v>
      </c>
      <c r="M58" s="127"/>
      <c r="N58" s="128"/>
      <c r="O58" s="128"/>
      <c r="P58" s="127"/>
      <c r="Q58" s="129"/>
    </row>
    <row r="59" spans="3:17" x14ac:dyDescent="0.35">
      <c r="C59" s="123">
        <v>38</v>
      </c>
      <c r="D59" s="130" t="s">
        <v>110</v>
      </c>
      <c r="E59" s="125">
        <v>57716</v>
      </c>
      <c r="F59" s="125">
        <v>113146</v>
      </c>
      <c r="G59" s="125">
        <v>120000</v>
      </c>
      <c r="H59" s="125"/>
      <c r="I59" s="125">
        <f>G59+H59</f>
        <v>120000</v>
      </c>
      <c r="J59" s="125">
        <v>50186</v>
      </c>
      <c r="K59" s="125">
        <v>69814</v>
      </c>
      <c r="L59" s="126">
        <f>J59+K59</f>
        <v>120000</v>
      </c>
      <c r="M59" s="127" t="s">
        <v>70</v>
      </c>
      <c r="N59" s="128">
        <v>135000</v>
      </c>
      <c r="O59" s="128">
        <f>N59-L59</f>
        <v>15000</v>
      </c>
      <c r="P59" s="127"/>
      <c r="Q59" s="129">
        <f>+O59/I59</f>
        <v>0.125</v>
      </c>
    </row>
    <row r="60" spans="3:17" x14ac:dyDescent="0.35">
      <c r="C60" s="123">
        <v>37</v>
      </c>
      <c r="D60" s="130" t="s">
        <v>111</v>
      </c>
      <c r="E60" s="125">
        <v>47911</v>
      </c>
      <c r="F60" s="125">
        <v>90902</v>
      </c>
      <c r="G60" s="125">
        <v>65000</v>
      </c>
      <c r="H60" s="125"/>
      <c r="I60" s="125">
        <f>G60+H60</f>
        <v>65000</v>
      </c>
      <c r="J60" s="125">
        <v>18758</v>
      </c>
      <c r="K60" s="125">
        <v>46242</v>
      </c>
      <c r="L60" s="126">
        <f>J60+K60</f>
        <v>65000</v>
      </c>
      <c r="M60" s="127" t="s">
        <v>70</v>
      </c>
      <c r="N60" s="128">
        <v>65000</v>
      </c>
      <c r="O60" s="128">
        <f>N60-L60</f>
        <v>0</v>
      </c>
      <c r="P60" s="127"/>
      <c r="Q60" s="129">
        <f>+O60/I60</f>
        <v>0</v>
      </c>
    </row>
    <row r="61" spans="3:17" x14ac:dyDescent="0.35">
      <c r="C61" s="123">
        <v>39</v>
      </c>
      <c r="D61" s="130" t="s">
        <v>112</v>
      </c>
      <c r="E61" s="125">
        <v>13672</v>
      </c>
      <c r="F61" s="125">
        <v>17525</v>
      </c>
      <c r="G61" s="125">
        <v>15000</v>
      </c>
      <c r="H61" s="125"/>
      <c r="I61" s="125">
        <f>G61+H61</f>
        <v>15000</v>
      </c>
      <c r="J61" s="125">
        <v>21933</v>
      </c>
      <c r="K61" s="125">
        <v>-6933</v>
      </c>
      <c r="L61" s="126">
        <f>J61+K61</f>
        <v>15000</v>
      </c>
      <c r="M61" s="127" t="s">
        <v>70</v>
      </c>
      <c r="N61" s="128">
        <v>15000</v>
      </c>
      <c r="O61" s="128">
        <f>N61-L61</f>
        <v>0</v>
      </c>
      <c r="P61" s="127"/>
      <c r="Q61" s="129">
        <f>+O61/I61</f>
        <v>0</v>
      </c>
    </row>
    <row r="62" spans="3:17" x14ac:dyDescent="0.35">
      <c r="C62" s="142"/>
      <c r="D62" s="131" t="s">
        <v>109</v>
      </c>
      <c r="E62" s="132">
        <f>SUM(E58:E61)</f>
        <v>119299</v>
      </c>
      <c r="F62" s="132">
        <f>SUM(F58:F61)</f>
        <v>221573</v>
      </c>
      <c r="G62" s="132">
        <f>SUM(G58:G61)</f>
        <v>200000</v>
      </c>
      <c r="H62" s="132">
        <f>SUM(H58:H61)</f>
        <v>0</v>
      </c>
      <c r="I62" s="132">
        <f>SUM(I58:I61)</f>
        <v>200000</v>
      </c>
      <c r="J62" s="132">
        <f>SUM(J58:J61)</f>
        <v>90877</v>
      </c>
      <c r="K62" s="132">
        <f>SUM(K58:K61)</f>
        <v>109123</v>
      </c>
      <c r="L62" s="132">
        <f>J62+K62</f>
        <v>200000</v>
      </c>
      <c r="M62" s="133">
        <f>SUM(M58:M61)</f>
        <v>0</v>
      </c>
      <c r="N62" s="134">
        <f>SUM(N58:N61)</f>
        <v>215000</v>
      </c>
      <c r="O62" s="134">
        <f>N62-L62</f>
        <v>15000</v>
      </c>
      <c r="P62" s="133" t="s">
        <v>164</v>
      </c>
      <c r="Q62" s="122">
        <f>+O62/I62</f>
        <v>7.4999999999999997E-2</v>
      </c>
    </row>
    <row r="63" spans="3:17" x14ac:dyDescent="0.35">
      <c r="C63" s="123"/>
      <c r="D63" s="124" t="s">
        <v>113</v>
      </c>
      <c r="E63" s="125"/>
      <c r="F63" s="125"/>
      <c r="G63" s="125"/>
      <c r="H63" s="125"/>
      <c r="I63" s="125">
        <f>G63+H63</f>
        <v>0</v>
      </c>
      <c r="J63" s="125"/>
      <c r="K63" s="125"/>
      <c r="L63" s="126">
        <f>J63+K63</f>
        <v>0</v>
      </c>
      <c r="M63" s="127"/>
      <c r="N63" s="128"/>
      <c r="O63" s="128"/>
      <c r="P63" s="127"/>
      <c r="Q63" s="129"/>
    </row>
    <row r="64" spans="3:17" x14ac:dyDescent="0.35">
      <c r="C64" s="123">
        <v>40</v>
      </c>
      <c r="D64" s="130" t="s">
        <v>113</v>
      </c>
      <c r="E64" s="125">
        <v>60133</v>
      </c>
      <c r="F64" s="125">
        <v>470526</v>
      </c>
      <c r="G64" s="125">
        <v>100000</v>
      </c>
      <c r="H64" s="126"/>
      <c r="I64" s="125">
        <f>G64+H64</f>
        <v>100000</v>
      </c>
      <c r="J64" s="125">
        <v>134530</v>
      </c>
      <c r="K64" s="125">
        <v>-34530</v>
      </c>
      <c r="L64" s="126">
        <f>J64+K64</f>
        <v>100000</v>
      </c>
      <c r="M64" s="127" t="s">
        <v>70</v>
      </c>
      <c r="N64" s="128">
        <v>100000</v>
      </c>
      <c r="O64" s="128">
        <f>N64-L64</f>
        <v>0</v>
      </c>
      <c r="P64" s="127"/>
      <c r="Q64" s="129">
        <f>+O64/I64</f>
        <v>0</v>
      </c>
    </row>
    <row r="65" spans="3:17" x14ac:dyDescent="0.35">
      <c r="C65" s="123">
        <v>41</v>
      </c>
      <c r="D65" s="130" t="s">
        <v>114</v>
      </c>
      <c r="E65" s="125"/>
      <c r="F65" s="125">
        <v>68122</v>
      </c>
      <c r="G65" s="125"/>
      <c r="H65" s="126"/>
      <c r="I65" s="125">
        <f>G65+H65</f>
        <v>0</v>
      </c>
      <c r="J65" s="125"/>
      <c r="K65" s="125"/>
      <c r="L65" s="126">
        <f>J65+K65</f>
        <v>0</v>
      </c>
      <c r="M65" s="140"/>
      <c r="N65" s="128"/>
      <c r="O65" s="128">
        <f>N65-L65</f>
        <v>0</v>
      </c>
      <c r="P65" s="127"/>
      <c r="Q65" s="129"/>
    </row>
    <row r="66" spans="3:17" x14ac:dyDescent="0.35">
      <c r="C66" s="118"/>
      <c r="D66" s="131" t="s">
        <v>113</v>
      </c>
      <c r="E66" s="132">
        <f>SUM(E64:E65)</f>
        <v>60133</v>
      </c>
      <c r="F66" s="132">
        <f>SUM(F64:F65)</f>
        <v>538648</v>
      </c>
      <c r="G66" s="132">
        <f>SUM(G64:G65)</f>
        <v>100000</v>
      </c>
      <c r="H66" s="132">
        <f>SUM(H64:H65)</f>
        <v>0</v>
      </c>
      <c r="I66" s="132">
        <f>SUM(I64:I65)</f>
        <v>100000</v>
      </c>
      <c r="J66" s="132">
        <f>SUM(J64:J65)</f>
        <v>134530</v>
      </c>
      <c r="K66" s="132">
        <f>SUM(K64:K65)</f>
        <v>-34530</v>
      </c>
      <c r="L66" s="132">
        <f>J66+K66</f>
        <v>100000</v>
      </c>
      <c r="M66" s="133">
        <f>SUM(M64:M65)</f>
        <v>0</v>
      </c>
      <c r="N66" s="134">
        <f>SUM(N64:N65)</f>
        <v>100000</v>
      </c>
      <c r="O66" s="134">
        <f>N66-L66</f>
        <v>0</v>
      </c>
      <c r="P66" s="133" t="s">
        <v>167</v>
      </c>
      <c r="Q66" s="122">
        <f>+O66/I66</f>
        <v>0</v>
      </c>
    </row>
    <row r="67" spans="3:17" x14ac:dyDescent="0.35">
      <c r="C67" s="123"/>
      <c r="D67" s="124" t="s">
        <v>115</v>
      </c>
      <c r="E67" s="125"/>
      <c r="F67" s="125"/>
      <c r="G67" s="125"/>
      <c r="H67" s="125"/>
      <c r="I67" s="125">
        <f>G67+H67</f>
        <v>0</v>
      </c>
      <c r="J67" s="125"/>
      <c r="K67" s="125"/>
      <c r="L67" s="126">
        <f>J67+K67</f>
        <v>0</v>
      </c>
      <c r="M67" s="127"/>
      <c r="N67" s="128"/>
      <c r="O67" s="128"/>
      <c r="P67" s="127"/>
      <c r="Q67" s="129"/>
    </row>
    <row r="68" spans="3:17" x14ac:dyDescent="0.35">
      <c r="C68" s="123">
        <v>42</v>
      </c>
      <c r="D68" s="130" t="s">
        <v>115</v>
      </c>
      <c r="E68" s="125">
        <v>83486</v>
      </c>
      <c r="F68" s="125">
        <v>103149</v>
      </c>
      <c r="G68" s="125">
        <v>75000</v>
      </c>
      <c r="H68" s="125"/>
      <c r="I68" s="125">
        <f>G68+H68</f>
        <v>75000</v>
      </c>
      <c r="J68" s="125">
        <v>91198</v>
      </c>
      <c r="K68" s="125">
        <v>-16198</v>
      </c>
      <c r="L68" s="126">
        <f>J68+K68</f>
        <v>75000</v>
      </c>
      <c r="M68" s="127" t="s">
        <v>70</v>
      </c>
      <c r="N68" s="128">
        <v>75000</v>
      </c>
      <c r="O68" s="128">
        <f>N68-L68</f>
        <v>0</v>
      </c>
      <c r="P68" s="127"/>
      <c r="Q68" s="129">
        <f>+O68/I68</f>
        <v>0</v>
      </c>
    </row>
    <row r="69" spans="3:17" x14ac:dyDescent="0.35">
      <c r="C69" s="118"/>
      <c r="D69" s="131" t="s">
        <v>115</v>
      </c>
      <c r="E69" s="132">
        <f>SUM(E68)</f>
        <v>83486</v>
      </c>
      <c r="F69" s="132">
        <f>SUM(F68)</f>
        <v>103149</v>
      </c>
      <c r="G69" s="132">
        <f>SUM(G68)</f>
        <v>75000</v>
      </c>
      <c r="H69" s="132">
        <f>SUM(H68)</f>
        <v>0</v>
      </c>
      <c r="I69" s="132">
        <f>SUM(I68)</f>
        <v>75000</v>
      </c>
      <c r="J69" s="132">
        <f>SUM(J68)</f>
        <v>91198</v>
      </c>
      <c r="K69" s="132">
        <f>SUM(K68)</f>
        <v>-16198</v>
      </c>
      <c r="L69" s="132">
        <f>J69+K69</f>
        <v>75000</v>
      </c>
      <c r="M69" s="133">
        <f>SUM(M68)</f>
        <v>0</v>
      </c>
      <c r="N69" s="134">
        <f>SUM(N68)</f>
        <v>75000</v>
      </c>
      <c r="O69" s="134">
        <f>N69-L69</f>
        <v>0</v>
      </c>
      <c r="P69" s="133" t="s">
        <v>168</v>
      </c>
      <c r="Q69" s="122">
        <f>+O69/I69</f>
        <v>0</v>
      </c>
    </row>
    <row r="70" spans="3:17" x14ac:dyDescent="0.35">
      <c r="C70" s="123"/>
      <c r="D70" s="124" t="s">
        <v>116</v>
      </c>
      <c r="E70" s="125"/>
      <c r="F70" s="125"/>
      <c r="G70" s="125"/>
      <c r="H70" s="126"/>
      <c r="I70" s="125">
        <f>G70+H70</f>
        <v>0</v>
      </c>
      <c r="J70" s="126"/>
      <c r="K70" s="126"/>
      <c r="L70" s="126">
        <f>J70+K70</f>
        <v>0</v>
      </c>
      <c r="M70" s="140"/>
      <c r="N70" s="143"/>
      <c r="O70" s="128"/>
      <c r="P70" s="127"/>
      <c r="Q70" s="129"/>
    </row>
    <row r="71" spans="3:17" x14ac:dyDescent="0.35">
      <c r="C71" s="123">
        <v>43</v>
      </c>
      <c r="D71" s="130" t="s">
        <v>117</v>
      </c>
      <c r="E71" s="125">
        <v>18137</v>
      </c>
      <c r="F71" s="125">
        <v>12441</v>
      </c>
      <c r="G71" s="125">
        <v>30000</v>
      </c>
      <c r="H71" s="126"/>
      <c r="I71" s="125">
        <f>G71+H71</f>
        <v>30000</v>
      </c>
      <c r="J71" s="125"/>
      <c r="K71" s="125">
        <v>30000</v>
      </c>
      <c r="L71" s="126">
        <f>J71+K71</f>
        <v>30000</v>
      </c>
      <c r="M71" s="127" t="s">
        <v>70</v>
      </c>
      <c r="N71" s="128">
        <v>30000</v>
      </c>
      <c r="O71" s="128">
        <f>N71-L71</f>
        <v>0</v>
      </c>
      <c r="P71" s="127"/>
      <c r="Q71" s="129">
        <f>+O71/I71</f>
        <v>0</v>
      </c>
    </row>
    <row r="72" spans="3:17" x14ac:dyDescent="0.35">
      <c r="C72" s="123">
        <v>44</v>
      </c>
      <c r="D72" s="130" t="s">
        <v>118</v>
      </c>
      <c r="E72" s="125">
        <v>70745</v>
      </c>
      <c r="F72" s="125">
        <v>117913</v>
      </c>
      <c r="G72" s="125">
        <v>46500</v>
      </c>
      <c r="H72" s="125"/>
      <c r="I72" s="125">
        <f>G72+H72</f>
        <v>46500</v>
      </c>
      <c r="J72" s="125">
        <v>62666</v>
      </c>
      <c r="K72" s="125">
        <v>-19166</v>
      </c>
      <c r="L72" s="126">
        <f>J72+K72</f>
        <v>43500</v>
      </c>
      <c r="M72" s="127" t="s">
        <v>70</v>
      </c>
      <c r="N72" s="128">
        <v>40000</v>
      </c>
      <c r="O72" s="128">
        <f>N72-L72</f>
        <v>-3500</v>
      </c>
      <c r="P72" s="127"/>
      <c r="Q72" s="129">
        <f>+O72/I72</f>
        <v>-7.5268817204301078E-2</v>
      </c>
    </row>
    <row r="73" spans="3:17" x14ac:dyDescent="0.35">
      <c r="C73" s="123">
        <v>45</v>
      </c>
      <c r="D73" s="130" t="s">
        <v>119</v>
      </c>
      <c r="E73" s="125"/>
      <c r="F73" s="125"/>
      <c r="G73" s="125">
        <v>77000</v>
      </c>
      <c r="H73" s="125">
        <v>-3000</v>
      </c>
      <c r="I73" s="125">
        <f>G73+H73</f>
        <v>74000</v>
      </c>
      <c r="J73" s="125"/>
      <c r="K73" s="125">
        <v>77000</v>
      </c>
      <c r="L73" s="126">
        <f>J73+K73</f>
        <v>77000</v>
      </c>
      <c r="M73" s="127"/>
      <c r="N73" s="128">
        <v>83500</v>
      </c>
      <c r="O73" s="128">
        <f>N73-L73</f>
        <v>6500</v>
      </c>
      <c r="P73" s="127"/>
      <c r="Q73" s="129">
        <f>+O73/I73</f>
        <v>8.7837837837837843E-2</v>
      </c>
    </row>
    <row r="74" spans="3:17" x14ac:dyDescent="0.35">
      <c r="C74" s="123">
        <v>46</v>
      </c>
      <c r="D74" s="130" t="s">
        <v>120</v>
      </c>
      <c r="E74" s="125">
        <v>57337</v>
      </c>
      <c r="F74" s="125">
        <v>99019</v>
      </c>
      <c r="G74" s="125">
        <v>159000</v>
      </c>
      <c r="H74" s="125"/>
      <c r="I74" s="125">
        <f>G74+H74</f>
        <v>159000</v>
      </c>
      <c r="J74" s="125">
        <v>92009</v>
      </c>
      <c r="K74" s="125">
        <v>66991</v>
      </c>
      <c r="L74" s="126">
        <f>J74+K74</f>
        <v>159000</v>
      </c>
      <c r="M74" s="127" t="s">
        <v>70</v>
      </c>
      <c r="N74" s="128">
        <v>159000</v>
      </c>
      <c r="O74" s="128">
        <f>N74-L74</f>
        <v>0</v>
      </c>
      <c r="P74" s="127"/>
      <c r="Q74" s="129">
        <f>+O74/I74</f>
        <v>0</v>
      </c>
    </row>
    <row r="75" spans="3:17" x14ac:dyDescent="0.35">
      <c r="C75" s="123">
        <v>47</v>
      </c>
      <c r="D75" s="130" t="s">
        <v>121</v>
      </c>
      <c r="E75" s="125">
        <v>80743</v>
      </c>
      <c r="F75" s="125">
        <v>113020</v>
      </c>
      <c r="G75" s="125">
        <v>82000</v>
      </c>
      <c r="H75" s="125"/>
      <c r="I75" s="125">
        <f>G75+H75</f>
        <v>82000</v>
      </c>
      <c r="J75" s="125">
        <v>40032</v>
      </c>
      <c r="K75" s="125">
        <v>41968</v>
      </c>
      <c r="L75" s="126">
        <f>J75+K75</f>
        <v>82000</v>
      </c>
      <c r="M75" s="127" t="s">
        <v>70</v>
      </c>
      <c r="N75" s="128">
        <v>82000</v>
      </c>
      <c r="O75" s="128">
        <f>N75-L75</f>
        <v>0</v>
      </c>
      <c r="P75" s="127"/>
      <c r="Q75" s="129">
        <f>+O75/I75</f>
        <v>0</v>
      </c>
    </row>
    <row r="76" spans="3:17" x14ac:dyDescent="0.35">
      <c r="C76" s="118"/>
      <c r="D76" s="131" t="s">
        <v>116</v>
      </c>
      <c r="E76" s="132">
        <f>SUM(E71:E75)</f>
        <v>226962</v>
      </c>
      <c r="F76" s="132">
        <f>SUM(F71:F75)</f>
        <v>342393</v>
      </c>
      <c r="G76" s="132">
        <f>SUM(G71:G75)</f>
        <v>394500</v>
      </c>
      <c r="H76" s="132">
        <f>SUM(H71:H75)</f>
        <v>-3000</v>
      </c>
      <c r="I76" s="132">
        <f>SUM(I71:I75)</f>
        <v>391500</v>
      </c>
      <c r="J76" s="132">
        <f>SUM(J71:J75)</f>
        <v>194707</v>
      </c>
      <c r="K76" s="132">
        <f>SUM(K71:K75)</f>
        <v>196793</v>
      </c>
      <c r="L76" s="132">
        <f>J76+K76</f>
        <v>391500</v>
      </c>
      <c r="M76" s="133">
        <f>SUM(M71:M75)</f>
        <v>0</v>
      </c>
      <c r="N76" s="134">
        <f>SUM(N71:N75)</f>
        <v>394500</v>
      </c>
      <c r="O76" s="134">
        <f>N76-L76</f>
        <v>3000</v>
      </c>
      <c r="P76" s="133" t="s">
        <v>170</v>
      </c>
      <c r="Q76" s="122">
        <f>+O76/I76</f>
        <v>7.6628352490421452E-3</v>
      </c>
    </row>
    <row r="77" spans="3:17" x14ac:dyDescent="0.35">
      <c r="C77" s="123"/>
      <c r="D77" s="124" t="s">
        <v>122</v>
      </c>
      <c r="E77" s="125"/>
      <c r="F77" s="125"/>
      <c r="G77" s="125"/>
      <c r="H77" s="125"/>
      <c r="I77" s="125"/>
      <c r="J77" s="125"/>
      <c r="K77" s="125"/>
      <c r="L77" s="126">
        <f>J77+K77</f>
        <v>0</v>
      </c>
      <c r="M77" s="140"/>
      <c r="N77" s="143"/>
      <c r="O77" s="128"/>
      <c r="P77" s="127"/>
      <c r="Q77" s="129"/>
    </row>
    <row r="78" spans="3:17" x14ac:dyDescent="0.35">
      <c r="C78" s="123">
        <v>48</v>
      </c>
      <c r="D78" s="130" t="s">
        <v>123</v>
      </c>
      <c r="E78" s="125">
        <v>81415</v>
      </c>
      <c r="F78" s="125">
        <v>66354</v>
      </c>
      <c r="G78" s="125">
        <v>108000</v>
      </c>
      <c r="H78" s="125"/>
      <c r="I78" s="125">
        <f>G78+H78</f>
        <v>108000</v>
      </c>
      <c r="J78" s="125">
        <v>32273</v>
      </c>
      <c r="K78" s="125">
        <v>75727</v>
      </c>
      <c r="L78" s="126">
        <f>J78+K78</f>
        <v>108000</v>
      </c>
      <c r="M78" s="127" t="s">
        <v>70</v>
      </c>
      <c r="N78" s="128">
        <v>110000</v>
      </c>
      <c r="O78" s="128">
        <f>N78-L78</f>
        <v>2000</v>
      </c>
      <c r="P78" s="127"/>
      <c r="Q78" s="129">
        <f>+O78/I78</f>
        <v>1.8518518518518517E-2</v>
      </c>
    </row>
    <row r="79" spans="3:17" x14ac:dyDescent="0.35">
      <c r="C79" s="123">
        <v>49</v>
      </c>
      <c r="D79" s="130" t="s">
        <v>124</v>
      </c>
      <c r="E79" s="125">
        <v>94520</v>
      </c>
      <c r="F79" s="125">
        <v>78536</v>
      </c>
      <c r="G79" s="125">
        <v>80000</v>
      </c>
      <c r="H79" s="125"/>
      <c r="I79" s="125">
        <f>G79+H79</f>
        <v>80000</v>
      </c>
      <c r="J79" s="125">
        <v>3502</v>
      </c>
      <c r="K79" s="125">
        <v>76498</v>
      </c>
      <c r="L79" s="126">
        <f>J79+K79</f>
        <v>80000</v>
      </c>
      <c r="M79" s="127" t="s">
        <v>70</v>
      </c>
      <c r="N79" s="128">
        <v>80000</v>
      </c>
      <c r="O79" s="128">
        <f>N79-L79</f>
        <v>0</v>
      </c>
      <c r="P79" s="127"/>
      <c r="Q79" s="129">
        <f>+O79/I79</f>
        <v>0</v>
      </c>
    </row>
    <row r="80" spans="3:17" x14ac:dyDescent="0.35">
      <c r="C80" s="123">
        <v>50</v>
      </c>
      <c r="D80" s="130" t="s">
        <v>125</v>
      </c>
      <c r="E80" s="125">
        <v>55748</v>
      </c>
      <c r="F80" s="125">
        <v>46282</v>
      </c>
      <c r="G80" s="125">
        <v>70000</v>
      </c>
      <c r="H80" s="126"/>
      <c r="I80" s="125">
        <f>G80+H80</f>
        <v>70000</v>
      </c>
      <c r="J80" s="125">
        <v>30968</v>
      </c>
      <c r="K80" s="125">
        <v>39032</v>
      </c>
      <c r="L80" s="126">
        <f>J80+K80</f>
        <v>70000</v>
      </c>
      <c r="M80" s="127" t="s">
        <v>83</v>
      </c>
      <c r="N80" s="128">
        <v>70000</v>
      </c>
      <c r="O80" s="128">
        <f>N80-L80</f>
        <v>0</v>
      </c>
      <c r="P80" s="127"/>
      <c r="Q80" s="129">
        <f>+O80/I80</f>
        <v>0</v>
      </c>
    </row>
    <row r="81" spans="3:17" x14ac:dyDescent="0.35">
      <c r="C81" s="123">
        <v>51</v>
      </c>
      <c r="D81" s="130" t="s">
        <v>126</v>
      </c>
      <c r="E81" s="125">
        <v>37757</v>
      </c>
      <c r="F81" s="125">
        <v>25673</v>
      </c>
      <c r="G81" s="125">
        <v>40000</v>
      </c>
      <c r="H81" s="125"/>
      <c r="I81" s="125">
        <f>G81+H81</f>
        <v>40000</v>
      </c>
      <c r="J81" s="125">
        <v>9747</v>
      </c>
      <c r="K81" s="125">
        <v>30253</v>
      </c>
      <c r="L81" s="126">
        <f>J81+K81</f>
        <v>40000</v>
      </c>
      <c r="M81" s="127" t="s">
        <v>83</v>
      </c>
      <c r="N81" s="128">
        <v>40000</v>
      </c>
      <c r="O81" s="128">
        <f>N81-L81</f>
        <v>0</v>
      </c>
      <c r="P81" s="127"/>
      <c r="Q81" s="129">
        <f>+O81/I81</f>
        <v>0</v>
      </c>
    </row>
    <row r="82" spans="3:17" x14ac:dyDescent="0.35">
      <c r="C82" s="123">
        <v>52</v>
      </c>
      <c r="D82" s="130" t="s">
        <v>127</v>
      </c>
      <c r="E82" s="125">
        <v>18421</v>
      </c>
      <c r="F82" s="125">
        <v>23576</v>
      </c>
      <c r="G82" s="125">
        <v>19500</v>
      </c>
      <c r="H82" s="126"/>
      <c r="I82" s="125">
        <f>G82+H82</f>
        <v>19500</v>
      </c>
      <c r="J82" s="125">
        <v>1485</v>
      </c>
      <c r="K82" s="125">
        <v>18015</v>
      </c>
      <c r="L82" s="126">
        <f>J82+K82</f>
        <v>19500</v>
      </c>
      <c r="M82" s="127" t="s">
        <v>70</v>
      </c>
      <c r="N82" s="128">
        <v>33500</v>
      </c>
      <c r="O82" s="128">
        <f>N82-L82</f>
        <v>14000</v>
      </c>
      <c r="P82" s="127"/>
      <c r="Q82" s="129">
        <f>+O82/I82</f>
        <v>0.71794871794871795</v>
      </c>
    </row>
    <row r="83" spans="3:17" x14ac:dyDescent="0.35">
      <c r="C83" s="123">
        <v>53</v>
      </c>
      <c r="D83" s="130" t="s">
        <v>128</v>
      </c>
      <c r="E83" s="125">
        <v>0</v>
      </c>
      <c r="F83" s="125">
        <v>0</v>
      </c>
      <c r="G83" s="125">
        <v>5000</v>
      </c>
      <c r="H83" s="125"/>
      <c r="I83" s="125">
        <f>G83+H83</f>
        <v>5000</v>
      </c>
      <c r="J83" s="125">
        <v>0</v>
      </c>
      <c r="K83" s="125">
        <v>5000</v>
      </c>
      <c r="L83" s="126">
        <f>J83+K83</f>
        <v>5000</v>
      </c>
      <c r="M83" s="127" t="s">
        <v>70</v>
      </c>
      <c r="N83" s="128">
        <v>5000</v>
      </c>
      <c r="O83" s="128">
        <f>N83-L83</f>
        <v>0</v>
      </c>
      <c r="P83" s="127"/>
      <c r="Q83" s="129">
        <f>+O83/I83</f>
        <v>0</v>
      </c>
    </row>
    <row r="84" spans="3:17" x14ac:dyDescent="0.35">
      <c r="C84" s="123">
        <v>54</v>
      </c>
      <c r="D84" s="130" t="s">
        <v>129</v>
      </c>
      <c r="E84" s="125">
        <v>27292</v>
      </c>
      <c r="F84" s="125">
        <v>37459</v>
      </c>
      <c r="G84" s="125">
        <v>40000</v>
      </c>
      <c r="H84" s="125"/>
      <c r="I84" s="125">
        <f>G84+H84</f>
        <v>40000</v>
      </c>
      <c r="J84" s="125">
        <v>14683</v>
      </c>
      <c r="K84" s="125">
        <v>25317</v>
      </c>
      <c r="L84" s="126">
        <f>J84+K84</f>
        <v>40000</v>
      </c>
      <c r="M84" s="127" t="s">
        <v>70</v>
      </c>
      <c r="N84" s="128">
        <v>40000</v>
      </c>
      <c r="O84" s="128">
        <f>N84-L84</f>
        <v>0</v>
      </c>
      <c r="P84" s="127"/>
      <c r="Q84" s="129">
        <f>+O84/I84</f>
        <v>0</v>
      </c>
    </row>
    <row r="85" spans="3:17" x14ac:dyDescent="0.35">
      <c r="C85" s="123">
        <v>55</v>
      </c>
      <c r="D85" s="130" t="s">
        <v>130</v>
      </c>
      <c r="E85" s="125">
        <v>138246</v>
      </c>
      <c r="F85" s="125">
        <v>132610</v>
      </c>
      <c r="G85" s="125">
        <v>169000</v>
      </c>
      <c r="H85" s="125"/>
      <c r="I85" s="125">
        <f>G85+H85</f>
        <v>169000</v>
      </c>
      <c r="J85" s="125">
        <v>28756</v>
      </c>
      <c r="K85" s="125">
        <v>140244</v>
      </c>
      <c r="L85" s="126">
        <f>J85+K85</f>
        <v>169000</v>
      </c>
      <c r="M85" s="127" t="s">
        <v>70</v>
      </c>
      <c r="N85" s="128">
        <v>169000</v>
      </c>
      <c r="O85" s="128">
        <f>N85-L85</f>
        <v>0</v>
      </c>
      <c r="P85" s="127"/>
      <c r="Q85" s="129">
        <f>+O85/I85</f>
        <v>0</v>
      </c>
    </row>
    <row r="86" spans="3:17" x14ac:dyDescent="0.35">
      <c r="C86" s="123">
        <v>56</v>
      </c>
      <c r="D86" s="130" t="s">
        <v>131</v>
      </c>
      <c r="E86" s="125">
        <v>40764</v>
      </c>
      <c r="F86" s="125">
        <v>45169</v>
      </c>
      <c r="G86" s="125">
        <v>59500</v>
      </c>
      <c r="H86" s="125"/>
      <c r="I86" s="125">
        <f>G86+H86</f>
        <v>59500</v>
      </c>
      <c r="J86" s="125">
        <v>22605</v>
      </c>
      <c r="K86" s="125">
        <v>36895</v>
      </c>
      <c r="L86" s="126">
        <f>J86+K86</f>
        <v>59500</v>
      </c>
      <c r="M86" s="127" t="s">
        <v>83</v>
      </c>
      <c r="N86" s="128">
        <v>59500</v>
      </c>
      <c r="O86" s="128">
        <f>N86-L86</f>
        <v>0</v>
      </c>
      <c r="P86" s="127"/>
      <c r="Q86" s="129">
        <f>+O86/I86</f>
        <v>0</v>
      </c>
    </row>
    <row r="87" spans="3:17" x14ac:dyDescent="0.35">
      <c r="C87" s="123">
        <v>57</v>
      </c>
      <c r="D87" s="130" t="s">
        <v>132</v>
      </c>
      <c r="E87" s="125">
        <v>44126</v>
      </c>
      <c r="F87" s="125">
        <v>39291</v>
      </c>
      <c r="G87" s="125">
        <v>47900</v>
      </c>
      <c r="H87" s="125"/>
      <c r="I87" s="125">
        <f>G87+H87</f>
        <v>47900</v>
      </c>
      <c r="J87" s="125">
        <v>6787</v>
      </c>
      <c r="K87" s="125">
        <v>41113</v>
      </c>
      <c r="L87" s="126">
        <f>J87+K87</f>
        <v>47900</v>
      </c>
      <c r="M87" s="127" t="s">
        <v>83</v>
      </c>
      <c r="N87" s="128">
        <v>47900</v>
      </c>
      <c r="O87" s="128">
        <f>N87-L87</f>
        <v>0</v>
      </c>
      <c r="P87" s="127"/>
      <c r="Q87" s="129">
        <f>+O87/I87</f>
        <v>0</v>
      </c>
    </row>
    <row r="88" spans="3:17" x14ac:dyDescent="0.35">
      <c r="C88" s="123">
        <v>58</v>
      </c>
      <c r="D88" s="130" t="s">
        <v>133</v>
      </c>
      <c r="E88" s="125">
        <v>91761</v>
      </c>
      <c r="F88" s="125">
        <v>73385</v>
      </c>
      <c r="G88" s="125">
        <v>89750</v>
      </c>
      <c r="H88" s="125"/>
      <c r="I88" s="125">
        <f>G88+H88</f>
        <v>89750</v>
      </c>
      <c r="J88" s="125">
        <v>23054</v>
      </c>
      <c r="K88" s="125">
        <v>66696</v>
      </c>
      <c r="L88" s="126">
        <f>J88+K88</f>
        <v>89750</v>
      </c>
      <c r="M88" s="127" t="s">
        <v>70</v>
      </c>
      <c r="N88" s="128">
        <v>89750</v>
      </c>
      <c r="O88" s="128">
        <f>N88-L88</f>
        <v>0</v>
      </c>
      <c r="P88" s="127"/>
      <c r="Q88" s="129">
        <f>+O88/I88</f>
        <v>0</v>
      </c>
    </row>
    <row r="89" spans="3:17" x14ac:dyDescent="0.35">
      <c r="C89" s="123">
        <v>59</v>
      </c>
      <c r="D89" s="130" t="s">
        <v>134</v>
      </c>
      <c r="E89" s="125">
        <v>43243</v>
      </c>
      <c r="F89" s="125">
        <v>65513</v>
      </c>
      <c r="G89" s="125">
        <v>74000</v>
      </c>
      <c r="H89" s="126"/>
      <c r="I89" s="125">
        <f>G89+H89</f>
        <v>74000</v>
      </c>
      <c r="J89" s="125">
        <v>30231</v>
      </c>
      <c r="K89" s="125">
        <v>43769</v>
      </c>
      <c r="L89" s="126">
        <f>J89+K89</f>
        <v>74000</v>
      </c>
      <c r="M89" s="127" t="s">
        <v>70</v>
      </c>
      <c r="N89" s="128">
        <v>74000</v>
      </c>
      <c r="O89" s="128">
        <f>N89-L89</f>
        <v>0</v>
      </c>
      <c r="P89" s="127"/>
      <c r="Q89" s="129">
        <f>+O89/I89</f>
        <v>0</v>
      </c>
    </row>
    <row r="90" spans="3:17" x14ac:dyDescent="0.35">
      <c r="C90" s="123">
        <v>60</v>
      </c>
      <c r="D90" s="130" t="s">
        <v>135</v>
      </c>
      <c r="E90" s="125">
        <v>44321</v>
      </c>
      <c r="F90" s="125">
        <v>51563</v>
      </c>
      <c r="G90" s="125">
        <v>70000</v>
      </c>
      <c r="H90" s="125"/>
      <c r="I90" s="125">
        <f>G90+H90</f>
        <v>70000</v>
      </c>
      <c r="J90" s="125">
        <v>23060</v>
      </c>
      <c r="K90" s="125">
        <v>46940</v>
      </c>
      <c r="L90" s="126">
        <f>J90+K90</f>
        <v>70000</v>
      </c>
      <c r="M90" s="127" t="s">
        <v>70</v>
      </c>
      <c r="N90" s="128">
        <v>70000</v>
      </c>
      <c r="O90" s="128">
        <f>N90-L90</f>
        <v>0</v>
      </c>
      <c r="P90" s="127"/>
      <c r="Q90" s="129">
        <f>+O90/I90</f>
        <v>0</v>
      </c>
    </row>
    <row r="91" spans="3:17" x14ac:dyDescent="0.35">
      <c r="C91" s="123">
        <v>61</v>
      </c>
      <c r="D91" s="130" t="s">
        <v>136</v>
      </c>
      <c r="E91" s="125">
        <v>66949</v>
      </c>
      <c r="F91" s="125">
        <v>50151</v>
      </c>
      <c r="G91" s="125">
        <v>71500</v>
      </c>
      <c r="H91" s="125"/>
      <c r="I91" s="125">
        <f>G91+H91</f>
        <v>71500</v>
      </c>
      <c r="J91" s="125">
        <v>0</v>
      </c>
      <c r="K91" s="125">
        <v>71500</v>
      </c>
      <c r="L91" s="126">
        <f>J91+K91</f>
        <v>71500</v>
      </c>
      <c r="M91" s="127" t="s">
        <v>70</v>
      </c>
      <c r="N91" s="128">
        <v>71500</v>
      </c>
      <c r="O91" s="128">
        <f>N91-L91</f>
        <v>0</v>
      </c>
      <c r="P91" s="127"/>
      <c r="Q91" s="129">
        <f>+O91/I91</f>
        <v>0</v>
      </c>
    </row>
    <row r="92" spans="3:17" x14ac:dyDescent="0.35">
      <c r="C92" s="123">
        <v>62</v>
      </c>
      <c r="D92" s="130" t="s">
        <v>137</v>
      </c>
      <c r="E92" s="125">
        <v>30839</v>
      </c>
      <c r="F92" s="125">
        <v>14464</v>
      </c>
      <c r="G92" s="125">
        <v>46500</v>
      </c>
      <c r="H92" s="126"/>
      <c r="I92" s="125">
        <f>G92+H92</f>
        <v>46500</v>
      </c>
      <c r="J92" s="125">
        <v>8594</v>
      </c>
      <c r="K92" s="125">
        <v>37906</v>
      </c>
      <c r="L92" s="126">
        <f>J92+K92</f>
        <v>46500</v>
      </c>
      <c r="M92" s="127" t="s">
        <v>70</v>
      </c>
      <c r="N92" s="128">
        <v>46500</v>
      </c>
      <c r="O92" s="128">
        <f>N92-L92</f>
        <v>0</v>
      </c>
      <c r="P92" s="127"/>
      <c r="Q92" s="129">
        <f>+O92/I92</f>
        <v>0</v>
      </c>
    </row>
    <row r="93" spans="3:17" x14ac:dyDescent="0.35">
      <c r="C93" s="118"/>
      <c r="D93" s="131" t="s">
        <v>122</v>
      </c>
      <c r="E93" s="132">
        <f>SUM(E78:E92)</f>
        <v>815402</v>
      </c>
      <c r="F93" s="132">
        <f>SUM(F78:F92)</f>
        <v>750026</v>
      </c>
      <c r="G93" s="132">
        <f>SUM(G78:G92)</f>
        <v>990650</v>
      </c>
      <c r="H93" s="132">
        <f>SUM(H78:H92)</f>
        <v>0</v>
      </c>
      <c r="I93" s="132">
        <f>SUM(I78:I92)</f>
        <v>990650</v>
      </c>
      <c r="J93" s="132">
        <f>SUM(J78:J92)</f>
        <v>235745</v>
      </c>
      <c r="K93" s="132">
        <f>SUM(K78:K92)</f>
        <v>754905</v>
      </c>
      <c r="L93" s="132">
        <f>J93+K93</f>
        <v>990650</v>
      </c>
      <c r="M93" s="133">
        <f>SUM(M78:M92)</f>
        <v>0</v>
      </c>
      <c r="N93" s="134">
        <f>SUM(N78:N92)</f>
        <v>1006650</v>
      </c>
      <c r="O93" s="134">
        <f>N93-L93</f>
        <v>16000</v>
      </c>
      <c r="P93" s="133" t="s">
        <v>169</v>
      </c>
      <c r="Q93" s="122">
        <f>+O93/I93</f>
        <v>1.6151011961843233E-2</v>
      </c>
    </row>
    <row r="94" spans="3:17" x14ac:dyDescent="0.35">
      <c r="C94" s="123"/>
      <c r="D94" s="124" t="s">
        <v>138</v>
      </c>
      <c r="E94" s="125"/>
      <c r="F94" s="125"/>
      <c r="G94" s="125"/>
      <c r="H94" s="144">
        <v>0</v>
      </c>
      <c r="I94" s="125">
        <f>G94+H94</f>
        <v>0</v>
      </c>
      <c r="J94" s="125"/>
      <c r="K94" s="125"/>
      <c r="L94" s="126">
        <f>J94+K94</f>
        <v>0</v>
      </c>
      <c r="M94" s="127"/>
      <c r="N94" s="128"/>
      <c r="O94" s="128"/>
      <c r="P94" s="127"/>
      <c r="Q94" s="129"/>
    </row>
    <row r="95" spans="3:17" x14ac:dyDescent="0.35">
      <c r="C95" s="123">
        <v>63</v>
      </c>
      <c r="D95" s="130" t="s">
        <v>139</v>
      </c>
      <c r="E95" s="125">
        <v>134381</v>
      </c>
      <c r="F95" s="125">
        <v>344065</v>
      </c>
      <c r="G95" s="125">
        <v>120000</v>
      </c>
      <c r="H95" s="125"/>
      <c r="I95" s="125">
        <f>G95+H95</f>
        <v>120000</v>
      </c>
      <c r="J95" s="125">
        <v>0</v>
      </c>
      <c r="K95" s="125">
        <v>120000</v>
      </c>
      <c r="L95" s="126">
        <f>J95+K95</f>
        <v>120000</v>
      </c>
      <c r="M95" s="127" t="s">
        <v>70</v>
      </c>
      <c r="N95" s="128">
        <v>120000</v>
      </c>
      <c r="O95" s="128">
        <f>N95-L95</f>
        <v>0</v>
      </c>
      <c r="P95" s="127"/>
      <c r="Q95" s="129">
        <f>+O95/I95</f>
        <v>0</v>
      </c>
    </row>
    <row r="96" spans="3:17" x14ac:dyDescent="0.35">
      <c r="C96" s="118"/>
      <c r="D96" s="131" t="s">
        <v>138</v>
      </c>
      <c r="E96" s="132">
        <f>SUM(E95)</f>
        <v>134381</v>
      </c>
      <c r="F96" s="132">
        <f>SUM(F95)</f>
        <v>344065</v>
      </c>
      <c r="G96" s="132">
        <f>SUM(G95)</f>
        <v>120000</v>
      </c>
      <c r="H96" s="132">
        <f>SUM(H95)</f>
        <v>0</v>
      </c>
      <c r="I96" s="132">
        <f>SUM(I95)</f>
        <v>120000</v>
      </c>
      <c r="J96" s="132">
        <f>SUM(J95)</f>
        <v>0</v>
      </c>
      <c r="K96" s="132">
        <f>SUM(K95)</f>
        <v>120000</v>
      </c>
      <c r="L96" s="132">
        <f>J96+K96</f>
        <v>120000</v>
      </c>
      <c r="M96" s="133">
        <f>SUM(M95)</f>
        <v>0</v>
      </c>
      <c r="N96" s="134">
        <f>SUM(N95)</f>
        <v>120000</v>
      </c>
      <c r="O96" s="134">
        <f>N96-L96</f>
        <v>0</v>
      </c>
      <c r="P96" s="133" t="s">
        <v>171</v>
      </c>
      <c r="Q96" s="122">
        <f>+O96/I96</f>
        <v>0</v>
      </c>
    </row>
    <row r="97" spans="3:17" x14ac:dyDescent="0.35">
      <c r="C97" s="123"/>
      <c r="D97" s="124" t="s">
        <v>140</v>
      </c>
      <c r="E97" s="125"/>
      <c r="F97" s="125"/>
      <c r="G97" s="125"/>
      <c r="H97" s="144">
        <v>0</v>
      </c>
      <c r="I97" s="125">
        <f>G97+H97</f>
        <v>0</v>
      </c>
      <c r="J97" s="125"/>
      <c r="K97" s="125"/>
      <c r="L97" s="126">
        <f>J97+K97</f>
        <v>0</v>
      </c>
      <c r="M97" s="127"/>
      <c r="N97" s="128"/>
      <c r="O97" s="128"/>
      <c r="P97" s="127"/>
      <c r="Q97" s="129"/>
    </row>
    <row r="98" spans="3:17" x14ac:dyDescent="0.35">
      <c r="C98" s="123">
        <v>64</v>
      </c>
      <c r="D98" s="130" t="s">
        <v>141</v>
      </c>
      <c r="E98" s="125">
        <v>54377</v>
      </c>
      <c r="F98" s="125">
        <v>74554</v>
      </c>
      <c r="G98" s="125">
        <v>60000</v>
      </c>
      <c r="H98" s="125"/>
      <c r="I98" s="125">
        <f>G98+H98</f>
        <v>60000</v>
      </c>
      <c r="J98" s="125">
        <v>23110</v>
      </c>
      <c r="K98" s="125">
        <v>36890</v>
      </c>
      <c r="L98" s="126">
        <f>J98+K98</f>
        <v>60000</v>
      </c>
      <c r="M98" s="127" t="s">
        <v>83</v>
      </c>
      <c r="N98" s="128">
        <v>75000</v>
      </c>
      <c r="O98" s="128">
        <f>N98-L98</f>
        <v>15000</v>
      </c>
      <c r="P98" s="127"/>
      <c r="Q98" s="129">
        <f>+O98/I98</f>
        <v>0.25</v>
      </c>
    </row>
    <row r="99" spans="3:17" x14ac:dyDescent="0.35">
      <c r="C99" s="118"/>
      <c r="D99" s="131" t="s">
        <v>140</v>
      </c>
      <c r="E99" s="132">
        <f>SUM(E98)</f>
        <v>54377</v>
      </c>
      <c r="F99" s="132">
        <f>SUM(F98)</f>
        <v>74554</v>
      </c>
      <c r="G99" s="132">
        <f>SUM(G98)</f>
        <v>60000</v>
      </c>
      <c r="H99" s="132">
        <f>SUM(H98)</f>
        <v>0</v>
      </c>
      <c r="I99" s="132">
        <f>SUM(I98)</f>
        <v>60000</v>
      </c>
      <c r="J99" s="132">
        <f>SUM(J98)</f>
        <v>23110</v>
      </c>
      <c r="K99" s="132">
        <f>SUM(K98)</f>
        <v>36890</v>
      </c>
      <c r="L99" s="132">
        <f>J99+K99</f>
        <v>60000</v>
      </c>
      <c r="M99" s="133">
        <f>SUM(M98)</f>
        <v>0</v>
      </c>
      <c r="N99" s="134">
        <f>SUM(N98)</f>
        <v>75000</v>
      </c>
      <c r="O99" s="134">
        <f>N99-L99</f>
        <v>15000</v>
      </c>
      <c r="P99" s="133" t="s">
        <v>172</v>
      </c>
      <c r="Q99" s="122">
        <f>+O99/I99</f>
        <v>0.25</v>
      </c>
    </row>
    <row r="100" spans="3:17" x14ac:dyDescent="0.35">
      <c r="C100" s="118"/>
      <c r="D100" s="131" t="s">
        <v>142</v>
      </c>
      <c r="E100" s="132">
        <f>SUM(E6:E99)/2</f>
        <v>12402375</v>
      </c>
      <c r="F100" s="132">
        <f>SUM(F6:F99)/2</f>
        <v>14679804</v>
      </c>
      <c r="G100" s="132">
        <f>SUM(G6:G99)/2</f>
        <v>15410027</v>
      </c>
      <c r="H100" s="132">
        <f>SUM(H6:H99)/2</f>
        <v>0</v>
      </c>
      <c r="I100" s="132">
        <f>SUM(I6:I99)/2</f>
        <v>15410027</v>
      </c>
      <c r="J100" s="132">
        <f>SUM(J6:J99)/2</f>
        <v>5689924</v>
      </c>
      <c r="K100" s="132">
        <f>SUM(K6:K99)/2</f>
        <v>9720103</v>
      </c>
      <c r="L100" s="132">
        <f>J100+K100</f>
        <v>15410027</v>
      </c>
      <c r="M100" s="133">
        <f>SUM(M6:M99)/2</f>
        <v>0</v>
      </c>
      <c r="N100" s="134">
        <f>SUM(N6:N99)/2</f>
        <v>15174593</v>
      </c>
      <c r="O100" s="134">
        <f>N100-L100</f>
        <v>-235434</v>
      </c>
      <c r="P100" s="133"/>
      <c r="Q100" s="122">
        <f>+O100/I100</f>
        <v>-1.5277974529181552E-2</v>
      </c>
    </row>
    <row r="101" spans="3:17" x14ac:dyDescent="0.35">
      <c r="C101" s="145"/>
      <c r="D101" s="131" t="s">
        <v>143</v>
      </c>
      <c r="E101" s="141"/>
      <c r="F101" s="141"/>
      <c r="G101" s="141"/>
      <c r="H101" s="141"/>
      <c r="I101" s="141"/>
      <c r="J101" s="141"/>
      <c r="K101" s="141"/>
      <c r="L101" s="132">
        <f>J101+K101</f>
        <v>0</v>
      </c>
      <c r="M101" s="146"/>
      <c r="N101" s="147"/>
      <c r="O101" s="134"/>
      <c r="P101" s="133"/>
      <c r="Q101" s="148"/>
    </row>
    <row r="102" spans="3:17" x14ac:dyDescent="0.35">
      <c r="C102" s="123">
        <v>65</v>
      </c>
      <c r="D102" s="130" t="s">
        <v>144</v>
      </c>
      <c r="E102" s="125">
        <v>53500</v>
      </c>
      <c r="F102" s="125">
        <v>46358</v>
      </c>
      <c r="G102" s="125">
        <v>90000</v>
      </c>
      <c r="H102" s="125"/>
      <c r="I102" s="125">
        <f>G102+H102</f>
        <v>90000</v>
      </c>
      <c r="J102" s="125">
        <v>53000</v>
      </c>
      <c r="K102" s="125">
        <v>37000</v>
      </c>
      <c r="L102" s="126">
        <f>J102+K102</f>
        <v>90000</v>
      </c>
      <c r="M102" s="127" t="s">
        <v>70</v>
      </c>
      <c r="N102" s="128">
        <v>120000</v>
      </c>
      <c r="O102" s="128">
        <f>N102-L102</f>
        <v>30000</v>
      </c>
      <c r="P102" s="127"/>
      <c r="Q102" s="129">
        <f>+O102/I102</f>
        <v>0.33333333333333331</v>
      </c>
    </row>
    <row r="103" spans="3:17" x14ac:dyDescent="0.35">
      <c r="C103" s="123">
        <v>66</v>
      </c>
      <c r="D103" s="130" t="s">
        <v>145</v>
      </c>
      <c r="E103" s="125">
        <v>37478</v>
      </c>
      <c r="F103" s="125">
        <v>108023</v>
      </c>
      <c r="G103" s="125">
        <v>46000</v>
      </c>
      <c r="H103" s="126"/>
      <c r="I103" s="125">
        <f>G103+H103</f>
        <v>46000</v>
      </c>
      <c r="J103" s="125">
        <v>26257</v>
      </c>
      <c r="K103" s="125">
        <v>19743</v>
      </c>
      <c r="L103" s="126">
        <f>J103+K103</f>
        <v>46000</v>
      </c>
      <c r="M103" s="127" t="s">
        <v>70</v>
      </c>
      <c r="N103" s="128">
        <v>46000</v>
      </c>
      <c r="O103" s="128">
        <f>N103-L103</f>
        <v>0</v>
      </c>
      <c r="P103" s="127"/>
      <c r="Q103" s="129">
        <f>+O103/I103</f>
        <v>0</v>
      </c>
    </row>
    <row r="104" spans="3:17" x14ac:dyDescent="0.35">
      <c r="C104" s="123">
        <v>67</v>
      </c>
      <c r="D104" s="130" t="s">
        <v>146</v>
      </c>
      <c r="E104" s="125">
        <v>255124</v>
      </c>
      <c r="F104" s="125">
        <v>222796</v>
      </c>
      <c r="G104" s="125">
        <v>56500</v>
      </c>
      <c r="H104" s="125"/>
      <c r="I104" s="125">
        <f>G104+H104</f>
        <v>56500</v>
      </c>
      <c r="J104" s="125">
        <v>51740</v>
      </c>
      <c r="K104" s="125">
        <v>4760</v>
      </c>
      <c r="L104" s="126">
        <f>J104+K104</f>
        <v>56500</v>
      </c>
      <c r="M104" s="127" t="s">
        <v>70</v>
      </c>
      <c r="N104" s="128">
        <v>62500</v>
      </c>
      <c r="O104" s="128">
        <f>N104-L104</f>
        <v>6000</v>
      </c>
      <c r="P104" s="127"/>
      <c r="Q104" s="129">
        <f>+O104/I104</f>
        <v>0.10619469026548672</v>
      </c>
    </row>
    <row r="105" spans="3:17" x14ac:dyDescent="0.35">
      <c r="C105" s="118"/>
      <c r="D105" s="131" t="s">
        <v>143</v>
      </c>
      <c r="E105" s="132">
        <f>SUM(E102:E104)</f>
        <v>346102</v>
      </c>
      <c r="F105" s="132">
        <f>SUM(F102:F104)</f>
        <v>377177</v>
      </c>
      <c r="G105" s="132">
        <f>SUM(G102:G104)</f>
        <v>192500</v>
      </c>
      <c r="H105" s="132">
        <f>SUM(H102:H104)</f>
        <v>0</v>
      </c>
      <c r="I105" s="132">
        <f>SUM(I102:I104)</f>
        <v>192500</v>
      </c>
      <c r="J105" s="132">
        <f>SUM(J102:J104)</f>
        <v>130997</v>
      </c>
      <c r="K105" s="132">
        <f>SUM(K102:K104)</f>
        <v>61503</v>
      </c>
      <c r="L105" s="132">
        <f>J105+K105</f>
        <v>192500</v>
      </c>
      <c r="M105" s="133">
        <f>SUM(M102:M104)</f>
        <v>0</v>
      </c>
      <c r="N105" s="134">
        <f>SUM(N102:N104)</f>
        <v>228500</v>
      </c>
      <c r="O105" s="134">
        <f>N105-L105</f>
        <v>36000</v>
      </c>
      <c r="P105" s="133" t="s">
        <v>173</v>
      </c>
      <c r="Q105" s="122">
        <f>+O105/I105</f>
        <v>0.18701298701298702</v>
      </c>
    </row>
    <row r="106" spans="3:17" x14ac:dyDescent="0.35">
      <c r="C106" s="118" t="s">
        <v>147</v>
      </c>
      <c r="D106" s="131"/>
      <c r="E106" s="132">
        <f>E105+E100</f>
        <v>12748477</v>
      </c>
      <c r="F106" s="132">
        <f>F105+F100</f>
        <v>15056981</v>
      </c>
      <c r="G106" s="132">
        <f>G105+G100</f>
        <v>15602527</v>
      </c>
      <c r="H106" s="132">
        <f>H105+H100</f>
        <v>0</v>
      </c>
      <c r="I106" s="132">
        <f>I105+I100</f>
        <v>15602527</v>
      </c>
      <c r="J106" s="132">
        <f>J105+J100</f>
        <v>5820921</v>
      </c>
      <c r="K106" s="132">
        <f>K105+K100</f>
        <v>9781606</v>
      </c>
      <c r="L106" s="132">
        <f>J106+K106</f>
        <v>15602527</v>
      </c>
      <c r="M106" s="133">
        <f>M105+M100</f>
        <v>0</v>
      </c>
      <c r="N106" s="134">
        <f>N105+N100</f>
        <v>15403093</v>
      </c>
      <c r="O106" s="134">
        <f>N106-L106</f>
        <v>-199434</v>
      </c>
      <c r="P106" s="133"/>
      <c r="Q106" s="122">
        <f>+O106/I106</f>
        <v>-1.2782160223148467E-2</v>
      </c>
    </row>
    <row r="107" spans="3:17" x14ac:dyDescent="0.35">
      <c r="C107" s="123"/>
      <c r="D107" s="124" t="s">
        <v>290</v>
      </c>
      <c r="E107" s="125"/>
      <c r="F107" s="125"/>
      <c r="G107" s="125"/>
      <c r="H107" s="144">
        <v>0</v>
      </c>
      <c r="I107" s="125">
        <f>G107+H107</f>
        <v>0</v>
      </c>
      <c r="J107" s="125"/>
      <c r="K107" s="125"/>
      <c r="L107" s="126">
        <f>J107+K107</f>
        <v>0</v>
      </c>
      <c r="M107" s="127"/>
      <c r="N107" s="128"/>
      <c r="O107" s="128"/>
      <c r="P107" s="127"/>
      <c r="Q107" s="129"/>
    </row>
    <row r="108" spans="3:17" x14ac:dyDescent="0.35">
      <c r="C108" s="123">
        <f>+C104+1</f>
        <v>68</v>
      </c>
      <c r="D108" s="130" t="s">
        <v>282</v>
      </c>
      <c r="E108" s="125"/>
      <c r="F108" s="125"/>
      <c r="G108" s="125"/>
      <c r="H108" s="144"/>
      <c r="I108" s="125"/>
      <c r="J108" s="125"/>
      <c r="K108" s="125"/>
      <c r="L108" s="126"/>
      <c r="M108" s="127"/>
      <c r="N108" s="128">
        <v>87024</v>
      </c>
      <c r="O108" s="128">
        <f>N108-L108</f>
        <v>87024</v>
      </c>
      <c r="P108" s="127"/>
      <c r="Q108" s="129">
        <v>1</v>
      </c>
    </row>
    <row r="109" spans="3:17" x14ac:dyDescent="0.35">
      <c r="C109" s="123">
        <f>+C108+1</f>
        <v>69</v>
      </c>
      <c r="D109" s="130" t="s">
        <v>49</v>
      </c>
      <c r="E109" s="125">
        <v>0</v>
      </c>
      <c r="F109" s="125"/>
      <c r="G109" s="125">
        <v>0</v>
      </c>
      <c r="H109" s="125"/>
      <c r="I109" s="125">
        <f>G109+H109</f>
        <v>0</v>
      </c>
      <c r="J109" s="125"/>
      <c r="K109" s="125"/>
      <c r="L109" s="126">
        <f>J109+K109</f>
        <v>0</v>
      </c>
      <c r="M109" s="127"/>
      <c r="N109" s="128">
        <v>80000</v>
      </c>
      <c r="O109" s="128">
        <f>N109-L109</f>
        <v>80000</v>
      </c>
      <c r="P109" s="127"/>
      <c r="Q109" s="129">
        <v>1</v>
      </c>
    </row>
    <row r="110" spans="3:17" x14ac:dyDescent="0.35">
      <c r="C110" s="123">
        <v>69</v>
      </c>
      <c r="D110" s="130" t="s">
        <v>52</v>
      </c>
      <c r="E110" s="125">
        <v>0</v>
      </c>
      <c r="F110" s="125"/>
      <c r="G110" s="125">
        <v>0</v>
      </c>
      <c r="H110" s="126"/>
      <c r="I110" s="125">
        <f>G110+H110</f>
        <v>0</v>
      </c>
      <c r="J110" s="125"/>
      <c r="K110" s="125"/>
      <c r="L110" s="126">
        <f>J110+K110</f>
        <v>0</v>
      </c>
      <c r="M110" s="127"/>
      <c r="N110" s="128">
        <v>75000</v>
      </c>
      <c r="O110" s="128">
        <f>N110-L110</f>
        <v>75000</v>
      </c>
      <c r="P110" s="127"/>
      <c r="Q110" s="129">
        <v>1</v>
      </c>
    </row>
    <row r="111" spans="3:17" x14ac:dyDescent="0.35">
      <c r="C111" s="123">
        <v>70</v>
      </c>
      <c r="D111" s="130" t="s">
        <v>266</v>
      </c>
      <c r="E111" s="125"/>
      <c r="F111" s="125"/>
      <c r="G111" s="125"/>
      <c r="H111" s="126"/>
      <c r="I111" s="125"/>
      <c r="J111" s="125"/>
      <c r="K111" s="125"/>
      <c r="L111" s="126"/>
      <c r="M111" s="127"/>
      <c r="N111" s="128">
        <v>65000</v>
      </c>
      <c r="O111" s="128">
        <f>N111-L111</f>
        <v>65000</v>
      </c>
      <c r="P111" s="127"/>
      <c r="Q111" s="129">
        <v>1</v>
      </c>
    </row>
    <row r="112" spans="3:17" x14ac:dyDescent="0.35">
      <c r="C112" s="123">
        <v>71</v>
      </c>
      <c r="D112" s="130" t="s">
        <v>267</v>
      </c>
      <c r="E112" s="125"/>
      <c r="F112" s="125"/>
      <c r="G112" s="125"/>
      <c r="H112" s="126"/>
      <c r="I112" s="125"/>
      <c r="J112" s="125"/>
      <c r="K112" s="125"/>
      <c r="L112" s="126"/>
      <c r="M112" s="127"/>
      <c r="N112" s="128">
        <v>130000</v>
      </c>
      <c r="O112" s="128">
        <f>N112-L112</f>
        <v>130000</v>
      </c>
      <c r="P112" s="127"/>
      <c r="Q112" s="129">
        <v>1</v>
      </c>
    </row>
    <row r="113" spans="1:17" x14ac:dyDescent="0.35">
      <c r="C113" s="118"/>
      <c r="D113" s="131" t="s">
        <v>291</v>
      </c>
      <c r="E113" s="132">
        <f>SUM(E109:E110)</f>
        <v>0</v>
      </c>
      <c r="F113" s="132">
        <f>SUM(F109:F110)</f>
        <v>0</v>
      </c>
      <c r="G113" s="132">
        <f>SUM(G109:G110)</f>
        <v>0</v>
      </c>
      <c r="H113" s="132">
        <f>SUM(H109:H110)</f>
        <v>0</v>
      </c>
      <c r="I113" s="132">
        <f>SUM(I109:I110)</f>
        <v>0</v>
      </c>
      <c r="J113" s="132">
        <f>SUM(J109:J110)</f>
        <v>0</v>
      </c>
      <c r="K113" s="132">
        <f>SUM(K109:K110)</f>
        <v>0</v>
      </c>
      <c r="L113" s="132">
        <f>J113+K113</f>
        <v>0</v>
      </c>
      <c r="M113" s="133">
        <f>SUM(M109:M110)</f>
        <v>0</v>
      </c>
      <c r="N113" s="134">
        <f>SUM(N107:N112)</f>
        <v>437024</v>
      </c>
      <c r="O113" s="134">
        <f>SUM(O108:O112)</f>
        <v>437024</v>
      </c>
      <c r="P113" s="133" t="s">
        <v>176</v>
      </c>
      <c r="Q113" s="122">
        <v>1</v>
      </c>
    </row>
    <row r="114" spans="1:17" ht="12" thickBot="1" x14ac:dyDescent="0.4">
      <c r="C114" s="149" t="s">
        <v>148</v>
      </c>
      <c r="D114" s="150"/>
      <c r="E114" s="151">
        <f>E113+E106</f>
        <v>12748477</v>
      </c>
      <c r="F114" s="151">
        <f>F113+F106</f>
        <v>15056981</v>
      </c>
      <c r="G114" s="151">
        <f>G113+G106</f>
        <v>15602527</v>
      </c>
      <c r="H114" s="151">
        <f>H113+H106</f>
        <v>0</v>
      </c>
      <c r="I114" s="151">
        <f>I113+I106</f>
        <v>15602527</v>
      </c>
      <c r="J114" s="151">
        <f>J113+J106</f>
        <v>5820921</v>
      </c>
      <c r="K114" s="151">
        <f>K113+K106</f>
        <v>9781606</v>
      </c>
      <c r="L114" s="151">
        <f>J114+K114</f>
        <v>15602527</v>
      </c>
      <c r="M114" s="152">
        <f>M113+M106</f>
        <v>0</v>
      </c>
      <c r="N114" s="153">
        <f>N113+N106</f>
        <v>15840117</v>
      </c>
      <c r="O114" s="153">
        <f>N114-L114</f>
        <v>237590</v>
      </c>
      <c r="P114" s="152"/>
      <c r="Q114" s="154">
        <f>+O114/I114</f>
        <v>1.5227661519188525E-2</v>
      </c>
    </row>
    <row r="115" spans="1:17" ht="12" thickTop="1" x14ac:dyDescent="0.35">
      <c r="A115" s="117"/>
      <c r="B115" s="117"/>
      <c r="C115" s="155"/>
      <c r="D115" s="156"/>
      <c r="E115" s="156"/>
      <c r="F115" s="156"/>
      <c r="G115" s="156"/>
      <c r="H115" s="156"/>
      <c r="I115" s="156"/>
      <c r="J115" s="156"/>
    </row>
    <row r="116" spans="1:17" x14ac:dyDescent="0.35">
      <c r="A116" s="117"/>
      <c r="B116" s="117"/>
      <c r="C116" s="155"/>
      <c r="D116" s="156"/>
      <c r="E116" s="156"/>
      <c r="F116" s="156"/>
      <c r="G116" s="156"/>
      <c r="H116" s="156"/>
      <c r="I116" s="156"/>
      <c r="J116" s="156"/>
    </row>
    <row r="117" spans="1:17" x14ac:dyDescent="0.35">
      <c r="A117" s="117"/>
      <c r="B117" s="117"/>
      <c r="C117" s="155"/>
      <c r="D117" s="156"/>
      <c r="E117" s="156"/>
      <c r="F117" s="156"/>
      <c r="G117" s="156"/>
      <c r="H117" s="156"/>
      <c r="I117" s="156"/>
      <c r="J117" s="156"/>
    </row>
    <row r="118" spans="1:17" x14ac:dyDescent="0.35">
      <c r="A118" s="117"/>
      <c r="B118" s="117"/>
      <c r="C118" s="155"/>
      <c r="D118" s="156"/>
      <c r="E118" s="156"/>
      <c r="F118" s="156"/>
      <c r="G118" s="156"/>
      <c r="H118" s="156"/>
      <c r="I118" s="156"/>
      <c r="J118" s="156"/>
    </row>
    <row r="119" spans="1:17" x14ac:dyDescent="0.35">
      <c r="A119" s="117"/>
      <c r="B119" s="117"/>
      <c r="C119" s="155"/>
      <c r="D119" s="156"/>
      <c r="E119" s="156"/>
      <c r="F119" s="156"/>
      <c r="G119" s="156"/>
      <c r="H119" s="156"/>
      <c r="I119" s="156"/>
      <c r="J119" s="156"/>
    </row>
    <row r="120" spans="1:17" x14ac:dyDescent="0.35">
      <c r="A120" s="117"/>
      <c r="B120" s="117"/>
      <c r="C120" s="155"/>
      <c r="D120" s="156"/>
      <c r="E120" s="156"/>
      <c r="F120" s="156"/>
      <c r="G120" s="156"/>
      <c r="H120" s="156"/>
      <c r="I120" s="156"/>
      <c r="J120" s="156"/>
    </row>
    <row r="121" spans="1:17" x14ac:dyDescent="0.35">
      <c r="A121" s="117"/>
      <c r="B121" s="117"/>
      <c r="C121" s="155"/>
      <c r="D121" s="156"/>
      <c r="E121" s="156"/>
      <c r="F121" s="156"/>
      <c r="G121" s="156"/>
      <c r="H121" s="156"/>
      <c r="I121" s="156"/>
      <c r="J121" s="156"/>
    </row>
    <row r="122" spans="1:17" x14ac:dyDescent="0.35">
      <c r="A122" s="117"/>
      <c r="B122" s="117"/>
      <c r="C122" s="155"/>
      <c r="D122" s="156"/>
      <c r="E122" s="156"/>
      <c r="F122" s="156"/>
      <c r="G122" s="156"/>
      <c r="H122" s="156"/>
      <c r="I122" s="156"/>
      <c r="J122" s="156"/>
    </row>
  </sheetData>
  <mergeCells count="2">
    <mergeCell ref="G3:L3"/>
    <mergeCell ref="O3:Q3"/>
  </mergeCells>
  <printOptions horizontalCentered="1"/>
  <pageMargins left="0.2" right="0.2" top="0.5" bottom="0.5" header="0.3" footer="0.3"/>
  <pageSetup scale="70" orientation="landscape" r:id="rId1"/>
  <headerFoot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BF13C-DE8A-4CB9-978C-AF6246354144}">
  <dimension ref="A1:J43"/>
  <sheetViews>
    <sheetView zoomScaleNormal="100" workbookViewId="0">
      <selection activeCell="B30" sqref="B30"/>
    </sheetView>
  </sheetViews>
  <sheetFormatPr defaultRowHeight="14.25" x14ac:dyDescent="0.45"/>
  <cols>
    <col min="1" max="1" width="10.59765625" customWidth="1"/>
    <col min="2" max="2" width="38.86328125" customWidth="1"/>
    <col min="3" max="4" width="11" bestFit="1" customWidth="1"/>
    <col min="5" max="5" width="9.86328125" bestFit="1" customWidth="1"/>
    <col min="6" max="6" width="9.59765625" customWidth="1"/>
    <col min="7" max="7" width="8.86328125" bestFit="1" customWidth="1"/>
    <col min="8" max="8" width="10.1328125" customWidth="1"/>
    <col min="10" max="10" width="9.86328125" bestFit="1" customWidth="1"/>
  </cols>
  <sheetData>
    <row r="1" spans="1:9" ht="14.65" thickBot="1" x14ac:dyDescent="0.5">
      <c r="A1" s="161" t="s">
        <v>365</v>
      </c>
      <c r="B1" s="161" t="s">
        <v>318</v>
      </c>
      <c r="C1" s="162"/>
      <c r="D1" s="162"/>
      <c r="E1" s="162"/>
      <c r="F1" s="162"/>
      <c r="G1" s="162"/>
      <c r="H1" s="162"/>
    </row>
    <row r="2" spans="1:9" ht="15" thickTop="1" thickBot="1" x14ac:dyDescent="0.5">
      <c r="A2" s="163" t="s">
        <v>268</v>
      </c>
      <c r="B2" s="164" t="s">
        <v>269</v>
      </c>
      <c r="C2" s="165">
        <v>2017</v>
      </c>
      <c r="D2" s="166">
        <v>2018</v>
      </c>
      <c r="E2" s="243">
        <v>2019</v>
      </c>
      <c r="F2" s="243"/>
      <c r="G2" s="244"/>
      <c r="H2" s="210">
        <v>2020</v>
      </c>
      <c r="I2" s="211"/>
    </row>
    <row r="3" spans="1:9" ht="50.25" customHeight="1" thickBot="1" x14ac:dyDescent="0.5">
      <c r="A3" s="167"/>
      <c r="B3" s="168"/>
      <c r="C3" s="169" t="s">
        <v>270</v>
      </c>
      <c r="D3" s="170" t="s">
        <v>271</v>
      </c>
      <c r="E3" s="171" t="s">
        <v>272</v>
      </c>
      <c r="F3" s="212" t="s">
        <v>273</v>
      </c>
      <c r="G3" s="172" t="s">
        <v>0</v>
      </c>
      <c r="H3" s="173" t="s">
        <v>274</v>
      </c>
      <c r="I3" s="211"/>
    </row>
    <row r="4" spans="1:9" ht="15" thickTop="1" thickBot="1" x14ac:dyDescent="0.5">
      <c r="A4" s="174" t="s">
        <v>1</v>
      </c>
      <c r="B4" s="174" t="s">
        <v>2</v>
      </c>
      <c r="C4" s="175" t="s">
        <v>3</v>
      </c>
      <c r="D4" s="175" t="s">
        <v>4</v>
      </c>
      <c r="E4" s="175" t="s">
        <v>5</v>
      </c>
      <c r="F4" s="175" t="s">
        <v>275</v>
      </c>
      <c r="G4" s="175" t="s">
        <v>6</v>
      </c>
      <c r="H4" s="213" t="s">
        <v>7</v>
      </c>
      <c r="I4" s="211"/>
    </row>
    <row r="5" spans="1:9" ht="15" thickTop="1" thickBot="1" x14ac:dyDescent="0.5">
      <c r="A5" s="176" t="s">
        <v>8</v>
      </c>
      <c r="B5" s="177" t="s">
        <v>9</v>
      </c>
      <c r="C5" s="178">
        <v>1158345</v>
      </c>
      <c r="D5" s="178">
        <v>2089856</v>
      </c>
      <c r="E5" s="178">
        <f>'[1]6 - Secretary General'!C30</f>
        <v>1551516.996</v>
      </c>
      <c r="F5" s="178">
        <v>1551516.996</v>
      </c>
      <c r="G5" s="179">
        <v>489080</v>
      </c>
      <c r="H5" s="180">
        <f>'[1]6 - Secretary General'!D30</f>
        <v>1541327.6800000002</v>
      </c>
    </row>
    <row r="6" spans="1:9" ht="14.65" thickBot="1" x14ac:dyDescent="0.5">
      <c r="A6" s="176" t="s">
        <v>10</v>
      </c>
      <c r="B6" s="177" t="s">
        <v>11</v>
      </c>
      <c r="C6" s="178">
        <v>345495</v>
      </c>
      <c r="D6" s="178">
        <v>318802</v>
      </c>
      <c r="E6" s="178">
        <f>'[1]7 - Assistant SG Programme'!C21</f>
        <v>360834.01600000006</v>
      </c>
      <c r="F6" s="178">
        <v>360834.01600000006</v>
      </c>
      <c r="G6" s="179">
        <v>137284</v>
      </c>
      <c r="H6" s="181">
        <f>'[1]7 - Assistant SG Programme'!D21</f>
        <v>365589.58600000001</v>
      </c>
    </row>
    <row r="7" spans="1:9" ht="14.65" thickBot="1" x14ac:dyDescent="0.5">
      <c r="A7" s="176" t="s">
        <v>12</v>
      </c>
      <c r="B7" s="177" t="s">
        <v>13</v>
      </c>
      <c r="C7" s="178">
        <v>63383</v>
      </c>
      <c r="D7" s="178">
        <v>121041</v>
      </c>
      <c r="E7" s="178">
        <f>'[1]8 - Assistant SG A&amp;F'!C20</f>
        <v>340489.23759999999</v>
      </c>
      <c r="F7" s="178">
        <v>340489.23759999999</v>
      </c>
      <c r="G7" s="179">
        <v>124225</v>
      </c>
      <c r="H7" s="181">
        <f>'[1]8 - Assistant SG A&amp;F'!D20</f>
        <v>328911.22600000002</v>
      </c>
    </row>
    <row r="8" spans="1:9" ht="14.65" thickBot="1" x14ac:dyDescent="0.5">
      <c r="A8" s="176" t="s">
        <v>14</v>
      </c>
      <c r="B8" s="177" t="s">
        <v>15</v>
      </c>
      <c r="C8" s="178">
        <v>938495</v>
      </c>
      <c r="D8" s="178">
        <v>1253418</v>
      </c>
      <c r="E8" s="178">
        <f>'[1]9 - Trade &amp; Customs'!C23</f>
        <v>1218510.3472</v>
      </c>
      <c r="F8" s="178">
        <v>1218510.3472</v>
      </c>
      <c r="G8" s="179">
        <v>363859</v>
      </c>
      <c r="H8" s="181">
        <f>'[1]9 - Trade &amp; Customs'!D23</f>
        <v>1210818.4512</v>
      </c>
    </row>
    <row r="9" spans="1:9" ht="14.65" thickBot="1" x14ac:dyDescent="0.5">
      <c r="A9" s="176" t="s">
        <v>16</v>
      </c>
      <c r="B9" s="177" t="s">
        <v>17</v>
      </c>
      <c r="C9" s="178">
        <v>656045</v>
      </c>
      <c r="D9" s="178">
        <v>524512</v>
      </c>
      <c r="E9" s="178">
        <f>'[1]10 - Infrastructure &amp; Logistics'!C23</f>
        <v>792184.15999999992</v>
      </c>
      <c r="F9" s="178">
        <v>792184.15999999992</v>
      </c>
      <c r="G9" s="179">
        <v>384351</v>
      </c>
      <c r="H9" s="181">
        <f>'[1]10 - Infrastructure &amp; Logistics'!D23</f>
        <v>791022.05999999994</v>
      </c>
    </row>
    <row r="10" spans="1:9" ht="14.65" thickBot="1" x14ac:dyDescent="0.5">
      <c r="A10" s="176" t="s">
        <v>18</v>
      </c>
      <c r="B10" s="177" t="s">
        <v>19</v>
      </c>
      <c r="C10" s="178">
        <v>713020</v>
      </c>
      <c r="D10" s="178">
        <v>595574</v>
      </c>
      <c r="E10" s="178">
        <f>'[1]11 - Agriculture &amp; Industry'!C24</f>
        <v>905928.59</v>
      </c>
      <c r="F10" s="178">
        <v>905928.59000000008</v>
      </c>
      <c r="G10" s="179">
        <v>368428</v>
      </c>
      <c r="H10" s="181">
        <f>'[1]11 - Agriculture &amp; Industry'!D24</f>
        <v>890947.26</v>
      </c>
    </row>
    <row r="11" spans="1:9" ht="14.65" thickBot="1" x14ac:dyDescent="0.5">
      <c r="A11" s="176" t="s">
        <v>20</v>
      </c>
      <c r="B11" s="177" t="s">
        <v>21</v>
      </c>
      <c r="C11" s="178">
        <v>610414</v>
      </c>
      <c r="D11" s="178">
        <v>511232</v>
      </c>
      <c r="E11" s="178">
        <f>'[1]12 - Legal &amp; Institutional '!D26</f>
        <v>515336.73000000004</v>
      </c>
      <c r="F11" s="178">
        <v>515336.73</v>
      </c>
      <c r="G11" s="179">
        <v>125581</v>
      </c>
      <c r="H11" s="181">
        <f>'[1]12 - Legal &amp; Institutional '!E26</f>
        <v>515336.73000000004</v>
      </c>
    </row>
    <row r="12" spans="1:9" ht="14.65" thickBot="1" x14ac:dyDescent="0.5">
      <c r="A12" s="176" t="s">
        <v>22</v>
      </c>
      <c r="B12" s="177" t="s">
        <v>23</v>
      </c>
      <c r="C12" s="178">
        <v>372891</v>
      </c>
      <c r="D12" s="178">
        <v>376245</v>
      </c>
      <c r="E12" s="178">
        <f>'[1]13 - Internal Audit'!C23</f>
        <v>415535.17</v>
      </c>
      <c r="F12" s="178">
        <v>415535.17</v>
      </c>
      <c r="G12" s="179">
        <v>176128</v>
      </c>
      <c r="H12" s="181">
        <f>'[1]13 - Internal Audit'!D23</f>
        <v>415841.02</v>
      </c>
    </row>
    <row r="13" spans="1:9" ht="14.65" thickBot="1" x14ac:dyDescent="0.5">
      <c r="A13" s="176" t="s">
        <v>24</v>
      </c>
      <c r="B13" s="177" t="s">
        <v>25</v>
      </c>
      <c r="C13" s="178">
        <v>233409</v>
      </c>
      <c r="D13" s="178">
        <v>196897</v>
      </c>
      <c r="E13" s="178">
        <f>'[1]14 - Strategic Planning'!C22</f>
        <v>228079.85</v>
      </c>
      <c r="F13" s="178">
        <v>228079.85</v>
      </c>
      <c r="G13" s="179">
        <v>116057</v>
      </c>
      <c r="H13" s="181">
        <f>'[1]14 - Strategic Planning'!D22</f>
        <v>227666.81</v>
      </c>
    </row>
    <row r="14" spans="1:9" ht="14.65" thickBot="1" x14ac:dyDescent="0.5">
      <c r="A14" s="176" t="s">
        <v>26</v>
      </c>
      <c r="B14" s="177" t="s">
        <v>27</v>
      </c>
      <c r="C14" s="178">
        <v>209936</v>
      </c>
      <c r="D14" s="178">
        <v>221867</v>
      </c>
      <c r="E14" s="178">
        <f>'[1]15 - Resource Mobilisation'!C19</f>
        <v>254465.07</v>
      </c>
      <c r="F14" s="178">
        <v>254465.07</v>
      </c>
      <c r="G14" s="179">
        <v>103707</v>
      </c>
      <c r="H14" s="181">
        <f>'[1]15 - Resource Mobilisation'!D19</f>
        <v>241257.52000000002</v>
      </c>
    </row>
    <row r="15" spans="1:9" ht="14.65" thickBot="1" x14ac:dyDescent="0.5">
      <c r="A15" s="176" t="s">
        <v>28</v>
      </c>
      <c r="B15" s="177" t="s">
        <v>29</v>
      </c>
      <c r="C15" s="178">
        <v>436881</v>
      </c>
      <c r="D15" s="178">
        <v>498380</v>
      </c>
      <c r="E15" s="178">
        <f>'[1]16 - Gender &amp; Social Affairs'!D25</f>
        <v>613482.79</v>
      </c>
      <c r="F15" s="178">
        <v>613482.79</v>
      </c>
      <c r="G15" s="179">
        <v>164070</v>
      </c>
      <c r="H15" s="181">
        <f>'[1]16 - Gender &amp; Social Affairs'!E25</f>
        <v>601915.42999999993</v>
      </c>
    </row>
    <row r="16" spans="1:9" ht="14.65" thickBot="1" x14ac:dyDescent="0.5">
      <c r="A16" s="176" t="s">
        <v>30</v>
      </c>
      <c r="B16" s="177" t="s">
        <v>31</v>
      </c>
      <c r="C16" s="178">
        <v>344962</v>
      </c>
      <c r="D16" s="178">
        <v>350298</v>
      </c>
      <c r="E16" s="178">
        <f>'[1]17 - Corporate Communications'!D24</f>
        <v>430284.85</v>
      </c>
      <c r="F16" s="178">
        <v>430284.85</v>
      </c>
      <c r="G16" s="179">
        <v>178933</v>
      </c>
      <c r="H16" s="181">
        <f>'[1]17 - Corporate Communications'!E24</f>
        <v>432553.05</v>
      </c>
    </row>
    <row r="17" spans="1:10" ht="14.65" thickBot="1" x14ac:dyDescent="0.5">
      <c r="A17" s="176" t="s">
        <v>32</v>
      </c>
      <c r="B17" s="177" t="s">
        <v>33</v>
      </c>
      <c r="C17" s="178">
        <f>923479+54377</f>
        <v>977856</v>
      </c>
      <c r="D17" s="178">
        <v>1616865</v>
      </c>
      <c r="E17" s="178">
        <f>'[1]18 - Budget &amp; Finance'!C29</f>
        <v>1553382.5299999998</v>
      </c>
      <c r="F17" s="178">
        <v>1553382.5299999998</v>
      </c>
      <c r="G17" s="179">
        <f>762458-64990</f>
        <v>697468</v>
      </c>
      <c r="H17" s="181">
        <f>'[1]18 - Budget &amp; Finance'!D29</f>
        <v>1522376.94</v>
      </c>
    </row>
    <row r="18" spans="1:10" ht="14.65" thickBot="1" x14ac:dyDescent="0.5">
      <c r="A18" s="176" t="s">
        <v>34</v>
      </c>
      <c r="B18" s="177" t="s">
        <v>35</v>
      </c>
      <c r="C18" s="178">
        <v>4010432</v>
      </c>
      <c r="D18" s="178">
        <v>4003034</v>
      </c>
      <c r="E18" s="178">
        <f>'[1]19 - Human Resources &amp; Admin'!C50</f>
        <v>4143683.64</v>
      </c>
      <c r="F18" s="178">
        <v>4143683.6399999997</v>
      </c>
      <c r="G18" s="179">
        <v>1592192</v>
      </c>
      <c r="H18" s="181">
        <f>'[1]19 - Human Resources &amp; Admin'!D50</f>
        <v>4072750.58</v>
      </c>
    </row>
    <row r="19" spans="1:10" ht="14.65" thickBot="1" x14ac:dyDescent="0.5">
      <c r="A19" s="176" t="s">
        <v>36</v>
      </c>
      <c r="B19" s="177" t="s">
        <v>37</v>
      </c>
      <c r="C19" s="178">
        <v>119075</v>
      </c>
      <c r="D19" s="178">
        <v>142439</v>
      </c>
      <c r="E19" s="178">
        <f>'[1]20 - Resource Centre'!D19</f>
        <v>183141.31</v>
      </c>
      <c r="F19" s="178">
        <v>183141.31</v>
      </c>
      <c r="G19" s="179">
        <v>65274</v>
      </c>
      <c r="H19" s="181">
        <f>'[1]20 - Resource Centre'!E19</f>
        <v>190230.01</v>
      </c>
    </row>
    <row r="20" spans="1:10" ht="14.65" thickBot="1" x14ac:dyDescent="0.5">
      <c r="A20" s="176" t="s">
        <v>38</v>
      </c>
      <c r="B20" s="177" t="s">
        <v>39</v>
      </c>
      <c r="C20" s="178">
        <v>201845</v>
      </c>
      <c r="D20" s="178">
        <v>344480</v>
      </c>
      <c r="E20" s="178">
        <f>'[1]21 - Estates'!C25</f>
        <v>564083.82000000007</v>
      </c>
      <c r="F20" s="178">
        <v>564083.82000000007</v>
      </c>
      <c r="G20" s="179">
        <v>105085</v>
      </c>
      <c r="H20" s="181">
        <f>'[1]21 - Estates'!D25</f>
        <v>512961.07</v>
      </c>
    </row>
    <row r="21" spans="1:10" ht="14.65" thickBot="1" x14ac:dyDescent="0.5">
      <c r="A21" s="176" t="s">
        <v>40</v>
      </c>
      <c r="B21" s="177" t="s">
        <v>41</v>
      </c>
      <c r="C21" s="178">
        <v>767066</v>
      </c>
      <c r="D21" s="178">
        <v>995827</v>
      </c>
      <c r="E21" s="178">
        <f>'[1]22 - Information &amp; Networking'!C27</f>
        <v>1054880.53</v>
      </c>
      <c r="F21" s="178">
        <v>1054880.53</v>
      </c>
      <c r="G21" s="179">
        <v>493621</v>
      </c>
      <c r="H21" s="181">
        <f>'[1]22 - Information &amp; Networking'!D27</f>
        <v>1036992.07</v>
      </c>
    </row>
    <row r="22" spans="1:10" ht="14.65" thickBot="1" x14ac:dyDescent="0.5">
      <c r="A22" s="182" t="s">
        <v>42</v>
      </c>
      <c r="B22" s="183" t="s">
        <v>43</v>
      </c>
      <c r="C22" s="184">
        <v>345489</v>
      </c>
      <c r="D22" s="184">
        <v>331693</v>
      </c>
      <c r="E22" s="184">
        <f>'[1]23 - Brussels Liaison Office'!C34</f>
        <v>396707.57</v>
      </c>
      <c r="F22" s="184">
        <v>396707.57</v>
      </c>
      <c r="G22" s="185">
        <v>100991</v>
      </c>
      <c r="H22" s="186">
        <f>'[1]23 - Brussels Liaison Office'!D34</f>
        <v>394595.57</v>
      </c>
    </row>
    <row r="23" spans="1:10" ht="14.65" thickBot="1" x14ac:dyDescent="0.5">
      <c r="A23" s="182" t="s">
        <v>44</v>
      </c>
      <c r="B23" s="183" t="s">
        <v>45</v>
      </c>
      <c r="C23" s="184"/>
      <c r="D23" s="184"/>
      <c r="E23" s="184">
        <v>80000</v>
      </c>
      <c r="F23" s="184">
        <v>80000</v>
      </c>
      <c r="G23" s="185">
        <v>34587</v>
      </c>
      <c r="H23" s="186">
        <f>[1]Statistics!D23</f>
        <v>110000</v>
      </c>
    </row>
    <row r="24" spans="1:10" ht="14.65" thickBot="1" x14ac:dyDescent="0.5">
      <c r="A24" s="187" t="s">
        <v>46</v>
      </c>
      <c r="B24" s="188" t="s">
        <v>47</v>
      </c>
      <c r="C24" s="189">
        <f>SUM(C5:C23)</f>
        <v>12505039</v>
      </c>
      <c r="D24" s="189">
        <f t="shared" ref="D24:G24" si="0">SUM(D5:D23)</f>
        <v>14492460</v>
      </c>
      <c r="E24" s="189">
        <f t="shared" si="0"/>
        <v>15602527.206800001</v>
      </c>
      <c r="F24" s="189">
        <f t="shared" si="0"/>
        <v>15602527.206799999</v>
      </c>
      <c r="G24" s="189">
        <f t="shared" si="0"/>
        <v>5820921</v>
      </c>
      <c r="H24" s="190">
        <f>SUM(H5:H23)</f>
        <v>15403093.063200001</v>
      </c>
      <c r="J24" s="209"/>
    </row>
    <row r="25" spans="1:10" ht="15.75" thickTop="1" thickBot="1" x14ac:dyDescent="0.5">
      <c r="A25" s="191"/>
      <c r="B25" s="192" t="s">
        <v>276</v>
      </c>
      <c r="C25" s="193"/>
      <c r="D25" s="194"/>
      <c r="E25" s="194"/>
      <c r="F25" s="194"/>
      <c r="G25" s="195"/>
      <c r="H25" s="196">
        <f>(H24/F24)-1</f>
        <v>-1.2782169257367415E-2</v>
      </c>
    </row>
    <row r="26" spans="1:10" ht="14.65" thickTop="1" x14ac:dyDescent="0.45">
      <c r="A26" s="197"/>
      <c r="B26" s="245" t="s">
        <v>277</v>
      </c>
      <c r="C26" s="246"/>
      <c r="D26" s="246"/>
      <c r="E26" s="246"/>
      <c r="F26" s="246"/>
      <c r="G26" s="246"/>
      <c r="H26" s="247"/>
    </row>
    <row r="27" spans="1:10" ht="14.65" thickBot="1" x14ac:dyDescent="0.5">
      <c r="A27" s="176" t="s">
        <v>48</v>
      </c>
      <c r="B27" s="177" t="str">
        <f>+'[1]3- Budget 2020'!B109</f>
        <v>IT AUDITOR</v>
      </c>
      <c r="C27" s="178"/>
      <c r="D27" s="178"/>
      <c r="E27" s="178"/>
      <c r="F27" s="178"/>
      <c r="G27" s="179"/>
      <c r="H27" s="181">
        <f>+'[1]3- Budget 2020'!N109</f>
        <v>87024</v>
      </c>
    </row>
    <row r="28" spans="1:10" ht="14.65" thickBot="1" x14ac:dyDescent="0.5">
      <c r="A28" s="176" t="s">
        <v>51</v>
      </c>
      <c r="B28" s="177" t="str">
        <f>'[1]3- Budget 2020'!B110</f>
        <v>ENERGY FORUM</v>
      </c>
      <c r="C28" s="178"/>
      <c r="D28" s="178" t="s">
        <v>50</v>
      </c>
      <c r="E28" s="178" t="s">
        <v>50</v>
      </c>
      <c r="F28" s="178" t="s">
        <v>50</v>
      </c>
      <c r="G28" s="179" t="s">
        <v>50</v>
      </c>
      <c r="H28" s="181">
        <f>'[1]3- Budget 2020'!N110</f>
        <v>80000</v>
      </c>
    </row>
    <row r="29" spans="1:10" ht="14.65" thickBot="1" x14ac:dyDescent="0.5">
      <c r="A29" s="176" t="s">
        <v>53</v>
      </c>
      <c r="B29" s="177" t="str">
        <f>'[1]3- Budget 2020'!B111</f>
        <v>LEGAL COSTS</v>
      </c>
      <c r="C29" s="178"/>
      <c r="D29" s="178"/>
      <c r="E29" s="178"/>
      <c r="F29" s="178"/>
      <c r="G29" s="179"/>
      <c r="H29" s="181">
        <f>'[1]3- Budget 2020'!N111</f>
        <v>75000</v>
      </c>
    </row>
    <row r="30" spans="1:10" ht="14.65" thickBot="1" x14ac:dyDescent="0.5">
      <c r="A30" s="176" t="s">
        <v>54</v>
      </c>
      <c r="B30" s="177" t="str">
        <f>+'[1]3- Budget 2020'!B112</f>
        <v>2021 - 2025 MTSP PLANNING MEETING</v>
      </c>
      <c r="C30" s="178"/>
      <c r="D30" s="178"/>
      <c r="E30" s="178"/>
      <c r="F30" s="178"/>
      <c r="G30" s="179"/>
      <c r="H30" s="181">
        <f>+'[1]3- Budget 2020'!N112</f>
        <v>65000</v>
      </c>
    </row>
    <row r="31" spans="1:10" ht="14.65" thickBot="1" x14ac:dyDescent="0.5">
      <c r="A31" s="187" t="s">
        <v>278</v>
      </c>
      <c r="B31" s="177" t="str">
        <f>+'[1]3- Budget 2020'!B113</f>
        <v>COMESA FINANCE &amp; GOVERNORS MEETINGS</v>
      </c>
      <c r="C31" s="178"/>
      <c r="D31" s="178"/>
      <c r="E31" s="178"/>
      <c r="F31" s="178"/>
      <c r="G31" s="179"/>
      <c r="H31" s="181">
        <f>+'[1]3- Budget 2020'!N113</f>
        <v>130000</v>
      </c>
    </row>
    <row r="32" spans="1:10" ht="15" thickTop="1" thickBot="1" x14ac:dyDescent="0.5">
      <c r="A32" s="187"/>
      <c r="B32" s="188" t="s">
        <v>47</v>
      </c>
      <c r="C32" s="188">
        <f t="shared" ref="C32:G32" si="1">SUM(C28:C29)</f>
        <v>0</v>
      </c>
      <c r="D32" s="198">
        <f t="shared" si="1"/>
        <v>0</v>
      </c>
      <c r="E32" s="198">
        <f t="shared" si="1"/>
        <v>0</v>
      </c>
      <c r="F32" s="198">
        <f t="shared" si="1"/>
        <v>0</v>
      </c>
      <c r="G32" s="190">
        <f t="shared" si="1"/>
        <v>0</v>
      </c>
      <c r="H32" s="190">
        <f>SUM(H27:H31)</f>
        <v>437024</v>
      </c>
    </row>
    <row r="33" spans="1:10" ht="15" thickTop="1" thickBot="1" x14ac:dyDescent="0.5">
      <c r="A33" s="199" t="s">
        <v>279</v>
      </c>
      <c r="B33" s="200" t="s">
        <v>280</v>
      </c>
      <c r="C33" s="201">
        <f t="shared" ref="C33:G33" si="2">C24+C32</f>
        <v>12505039</v>
      </c>
      <c r="D33" s="201">
        <f t="shared" si="2"/>
        <v>14492460</v>
      </c>
      <c r="E33" s="201">
        <f t="shared" si="2"/>
        <v>15602527.206800001</v>
      </c>
      <c r="F33" s="201">
        <f t="shared" si="2"/>
        <v>15602527.206799999</v>
      </c>
      <c r="G33" s="202">
        <f t="shared" si="2"/>
        <v>5820921</v>
      </c>
      <c r="H33" s="202">
        <f>H24+H32</f>
        <v>15840117.063200001</v>
      </c>
      <c r="J33" s="209"/>
    </row>
    <row r="34" spans="1:10" ht="15.75" thickTop="1" thickBot="1" x14ac:dyDescent="0.5">
      <c r="A34" s="203"/>
      <c r="B34" s="204" t="s">
        <v>281</v>
      </c>
      <c r="C34" s="205"/>
      <c r="D34" s="206"/>
      <c r="E34" s="206"/>
      <c r="F34" s="206"/>
      <c r="G34" s="207"/>
      <c r="H34" s="208">
        <f>(H33/F33)-1</f>
        <v>1.5227652113720014E-2</v>
      </c>
    </row>
    <row r="35" spans="1:10" ht="15" thickTop="1" thickBot="1" x14ac:dyDescent="0.5">
      <c r="A35" s="176"/>
      <c r="B35" s="214" t="s">
        <v>283</v>
      </c>
      <c r="C35" s="178"/>
      <c r="D35" s="178"/>
      <c r="E35" s="178"/>
      <c r="F35" s="178"/>
      <c r="G35" s="179"/>
      <c r="H35" s="181"/>
      <c r="J35" s="209"/>
    </row>
    <row r="36" spans="1:10" ht="14.65" thickBot="1" x14ac:dyDescent="0.5">
      <c r="A36" s="176"/>
      <c r="B36" s="177" t="s">
        <v>284</v>
      </c>
      <c r="C36" s="178">
        <f>+'[1]3- Budget 2020'!C20</f>
        <v>7577245</v>
      </c>
      <c r="D36" s="178">
        <f>+'[1]3- Budget 2020'!D20</f>
        <v>7788643</v>
      </c>
      <c r="E36" s="178">
        <f>+'[1]3- Budget 2020'!E20</f>
        <v>9399677.2068000007</v>
      </c>
      <c r="F36" s="178">
        <f>+'[1]3- Budget 2020'!K20</f>
        <v>9399677.2068000007</v>
      </c>
      <c r="G36" s="179">
        <f>+'[1]3- Budget 2020'!I20</f>
        <v>3886186</v>
      </c>
      <c r="H36" s="181">
        <f>+'[1]3- Budget 2020'!N20</f>
        <v>9110193.0631999988</v>
      </c>
    </row>
    <row r="37" spans="1:10" ht="14.65" thickBot="1" x14ac:dyDescent="0.5">
      <c r="A37" s="176"/>
      <c r="B37" s="177" t="s">
        <v>285</v>
      </c>
      <c r="C37" s="178">
        <f>+C33-C36</f>
        <v>4927794</v>
      </c>
      <c r="D37" s="178">
        <f t="shared" ref="D37:H37" si="3">+D33-D36</f>
        <v>6703817</v>
      </c>
      <c r="E37" s="178">
        <f t="shared" si="3"/>
        <v>6202850</v>
      </c>
      <c r="F37" s="178">
        <f t="shared" si="3"/>
        <v>6202849.9999999981</v>
      </c>
      <c r="G37" s="178">
        <f t="shared" si="3"/>
        <v>1934735</v>
      </c>
      <c r="H37" s="215">
        <f t="shared" si="3"/>
        <v>6729924.0000000019</v>
      </c>
    </row>
    <row r="38" spans="1:10" ht="14.65" thickBot="1" x14ac:dyDescent="0.5">
      <c r="A38" s="199"/>
      <c r="B38" s="200" t="s">
        <v>280</v>
      </c>
      <c r="C38" s="201">
        <f>SUM(C36:C37)</f>
        <v>12505039</v>
      </c>
      <c r="D38" s="201">
        <f t="shared" ref="D38:H38" si="4">SUM(D36:D37)</f>
        <v>14492460</v>
      </c>
      <c r="E38" s="201">
        <f t="shared" si="4"/>
        <v>15602527.206800001</v>
      </c>
      <c r="F38" s="201">
        <f t="shared" si="4"/>
        <v>15602527.206799999</v>
      </c>
      <c r="G38" s="202">
        <f t="shared" si="4"/>
        <v>5820921</v>
      </c>
      <c r="H38" s="202">
        <f t="shared" si="4"/>
        <v>15840117.063200001</v>
      </c>
      <c r="J38" s="209"/>
    </row>
    <row r="39" spans="1:10" ht="15" thickTop="1" thickBot="1" x14ac:dyDescent="0.5">
      <c r="A39" s="176"/>
      <c r="B39" s="214" t="s">
        <v>286</v>
      </c>
      <c r="C39" s="178"/>
      <c r="D39" s="178"/>
      <c r="E39" s="178"/>
      <c r="F39" s="178"/>
      <c r="G39" s="179"/>
      <c r="H39" s="181"/>
      <c r="J39" s="209"/>
    </row>
    <row r="40" spans="1:10" ht="14.65" thickBot="1" x14ac:dyDescent="0.5">
      <c r="A40" s="176"/>
      <c r="B40" s="177" t="s">
        <v>287</v>
      </c>
      <c r="C40" s="216">
        <f>+C36/C38</f>
        <v>0.60593533534761468</v>
      </c>
      <c r="D40" s="216">
        <f t="shared" ref="D40:H40" si="5">+D36/D38</f>
        <v>0.53742725527619195</v>
      </c>
      <c r="E40" s="216">
        <f t="shared" si="5"/>
        <v>0.60244581420780141</v>
      </c>
      <c r="F40" s="216">
        <f t="shared" si="5"/>
        <v>0.60244581420780152</v>
      </c>
      <c r="G40" s="216">
        <f t="shared" si="5"/>
        <v>0.66762390350255574</v>
      </c>
      <c r="H40" s="217">
        <f t="shared" si="5"/>
        <v>0.5751342005145238</v>
      </c>
    </row>
    <row r="41" spans="1:10" ht="14.65" thickBot="1" x14ac:dyDescent="0.5">
      <c r="A41" s="176"/>
      <c r="B41" s="177" t="s">
        <v>288</v>
      </c>
      <c r="C41" s="216">
        <f>+C37/C38</f>
        <v>0.39406466465238532</v>
      </c>
      <c r="D41" s="216">
        <f t="shared" ref="D41:H41" si="6">+D37/D38</f>
        <v>0.4625727447238081</v>
      </c>
      <c r="E41" s="216">
        <f t="shared" si="6"/>
        <v>0.39755418579219853</v>
      </c>
      <c r="F41" s="216">
        <f t="shared" si="6"/>
        <v>0.39755418579219848</v>
      </c>
      <c r="G41" s="216">
        <f t="shared" si="6"/>
        <v>0.33237609649744432</v>
      </c>
      <c r="H41" s="217">
        <f t="shared" si="6"/>
        <v>0.4248657994854762</v>
      </c>
    </row>
    <row r="42" spans="1:10" ht="14.65" thickBot="1" x14ac:dyDescent="0.5">
      <c r="A42" s="218"/>
      <c r="B42" s="219" t="s">
        <v>280</v>
      </c>
      <c r="C42" s="220">
        <f>SUM(C40:C41)</f>
        <v>1</v>
      </c>
      <c r="D42" s="220">
        <f t="shared" ref="D42:H42" si="7">SUM(D40:D41)</f>
        <v>1</v>
      </c>
      <c r="E42" s="220">
        <f t="shared" si="7"/>
        <v>1</v>
      </c>
      <c r="F42" s="220">
        <f t="shared" si="7"/>
        <v>1</v>
      </c>
      <c r="G42" s="221">
        <f t="shared" si="7"/>
        <v>1</v>
      </c>
      <c r="H42" s="221">
        <f t="shared" si="7"/>
        <v>1</v>
      </c>
      <c r="J42" s="209"/>
    </row>
    <row r="43" spans="1:10" ht="14.65" thickTop="1" x14ac:dyDescent="0.45"/>
  </sheetData>
  <mergeCells count="2">
    <mergeCell ref="E2:G2"/>
    <mergeCell ref="B26:H26"/>
  </mergeCells>
  <printOptions horizontalCentered="1"/>
  <pageMargins left="0.2" right="0.2" top="0.5" bottom="0.5" header="0.3" footer="0.3"/>
  <pageSetup scale="70" orientation="portrait" r:id="rId1"/>
  <headerFoot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4E3A3-EA34-4C2E-AC4E-0A033A29362B}">
  <dimension ref="B1:F46"/>
  <sheetViews>
    <sheetView zoomScale="81" workbookViewId="0">
      <selection activeCell="C7" sqref="C7"/>
    </sheetView>
  </sheetViews>
  <sheetFormatPr defaultRowHeight="14.25" x14ac:dyDescent="0.45"/>
  <cols>
    <col min="2" max="2" width="12.53125" style="1" customWidth="1"/>
    <col min="3" max="3" width="51.59765625" customWidth="1"/>
    <col min="4" max="4" width="10.86328125" bestFit="1" customWidth="1"/>
    <col min="5" max="5" width="10.73046875" customWidth="1"/>
    <col min="6" max="6" width="13" customWidth="1"/>
  </cols>
  <sheetData>
    <row r="1" spans="2:6" ht="14.65" thickBot="1" x14ac:dyDescent="0.5">
      <c r="B1" s="257" t="s">
        <v>366</v>
      </c>
      <c r="C1" s="258" t="s">
        <v>261</v>
      </c>
      <c r="D1" s="259"/>
      <c r="E1" s="259"/>
      <c r="F1" s="259"/>
    </row>
    <row r="2" spans="2:6" ht="14.65" thickTop="1" x14ac:dyDescent="0.45">
      <c r="B2" s="249" t="s">
        <v>57</v>
      </c>
      <c r="C2" s="248" t="s">
        <v>178</v>
      </c>
      <c r="D2" s="250">
        <v>2020</v>
      </c>
      <c r="E2" s="260"/>
      <c r="F2" s="5">
        <v>2019</v>
      </c>
    </row>
    <row r="3" spans="2:6" ht="25.5" x14ac:dyDescent="0.45">
      <c r="B3" s="261"/>
      <c r="C3" s="262"/>
      <c r="D3" s="44" t="s">
        <v>200</v>
      </c>
      <c r="E3" s="45" t="s">
        <v>236</v>
      </c>
      <c r="F3" s="46" t="s">
        <v>199</v>
      </c>
    </row>
    <row r="4" spans="2:6" x14ac:dyDescent="0.45">
      <c r="B4" s="6"/>
      <c r="C4" s="7" t="str">
        <f>C35</f>
        <v>European Union</v>
      </c>
      <c r="D4" s="47"/>
      <c r="E4" s="48"/>
      <c r="F4" s="49"/>
    </row>
    <row r="5" spans="2:6" x14ac:dyDescent="0.45">
      <c r="B5" s="8">
        <v>1</v>
      </c>
      <c r="C5" s="9" t="s">
        <v>179</v>
      </c>
      <c r="D5" s="50" t="s">
        <v>50</v>
      </c>
      <c r="E5" s="51"/>
      <c r="F5" s="52">
        <v>517361</v>
      </c>
    </row>
    <row r="6" spans="2:6" x14ac:dyDescent="0.45">
      <c r="B6" s="8">
        <v>3</v>
      </c>
      <c r="C6" s="9" t="s">
        <v>180</v>
      </c>
      <c r="D6" s="50">
        <v>9940000</v>
      </c>
      <c r="E6" s="51"/>
      <c r="F6" s="52">
        <v>16829921</v>
      </c>
    </row>
    <row r="7" spans="2:6" x14ac:dyDescent="0.45">
      <c r="B7" s="8">
        <v>4</v>
      </c>
      <c r="C7" s="9" t="s">
        <v>181</v>
      </c>
      <c r="D7" s="50">
        <v>1111186</v>
      </c>
      <c r="E7" s="51"/>
      <c r="F7" s="52">
        <v>1344078</v>
      </c>
    </row>
    <row r="8" spans="2:6" x14ac:dyDescent="0.45">
      <c r="B8" s="8">
        <v>5</v>
      </c>
      <c r="C8" s="9" t="s">
        <v>182</v>
      </c>
      <c r="D8" s="50" t="s">
        <v>50</v>
      </c>
      <c r="E8" s="50"/>
      <c r="F8" s="52">
        <v>552927</v>
      </c>
    </row>
    <row r="9" spans="2:6" x14ac:dyDescent="0.45">
      <c r="B9" s="8">
        <v>6</v>
      </c>
      <c r="C9" s="2" t="s">
        <v>183</v>
      </c>
      <c r="D9" s="53">
        <v>12728293</v>
      </c>
      <c r="E9" s="263">
        <v>498094</v>
      </c>
      <c r="F9" s="55">
        <v>12759044</v>
      </c>
    </row>
    <row r="10" spans="2:6" x14ac:dyDescent="0.45">
      <c r="B10" s="8">
        <v>7</v>
      </c>
      <c r="C10" s="9" t="s">
        <v>184</v>
      </c>
      <c r="D10" s="50">
        <v>4192687</v>
      </c>
      <c r="E10" s="263">
        <v>307958</v>
      </c>
      <c r="F10" s="52">
        <v>1233274</v>
      </c>
    </row>
    <row r="11" spans="2:6" x14ac:dyDescent="0.45">
      <c r="B11" s="8">
        <v>8</v>
      </c>
      <c r="C11" s="9" t="s">
        <v>185</v>
      </c>
      <c r="D11" s="50">
        <v>439893</v>
      </c>
      <c r="E11" s="50"/>
      <c r="F11" s="52">
        <v>340935</v>
      </c>
    </row>
    <row r="12" spans="2:6" ht="25.5" x14ac:dyDescent="0.45">
      <c r="B12" s="8">
        <v>9</v>
      </c>
      <c r="C12" s="9" t="s">
        <v>186</v>
      </c>
      <c r="D12" s="50">
        <v>1130825</v>
      </c>
      <c r="E12" s="263">
        <v>100000</v>
      </c>
      <c r="F12" s="52">
        <v>1130825</v>
      </c>
    </row>
    <row r="13" spans="2:6" x14ac:dyDescent="0.45">
      <c r="B13" s="8">
        <v>10</v>
      </c>
      <c r="C13" s="9" t="s">
        <v>187</v>
      </c>
      <c r="D13" s="50">
        <v>1715308</v>
      </c>
      <c r="E13" s="50"/>
      <c r="F13" s="52">
        <v>2889340</v>
      </c>
    </row>
    <row r="14" spans="2:6" x14ac:dyDescent="0.45">
      <c r="B14" s="8">
        <v>11</v>
      </c>
      <c r="C14" s="2" t="s">
        <v>188</v>
      </c>
      <c r="D14" s="50">
        <v>4493264</v>
      </c>
      <c r="E14" s="263">
        <v>161627</v>
      </c>
      <c r="F14" s="52">
        <v>5285642</v>
      </c>
    </row>
    <row r="15" spans="2:6" x14ac:dyDescent="0.45">
      <c r="B15" s="10"/>
      <c r="C15" s="11" t="str">
        <f>C4</f>
        <v>European Union</v>
      </c>
      <c r="D15" s="56">
        <f>SUM(D5:D14)</f>
        <v>35751456</v>
      </c>
      <c r="E15" s="56">
        <f>SUM(E5:E14)</f>
        <v>1067679</v>
      </c>
      <c r="F15" s="57">
        <f>SUM(F5:F14)</f>
        <v>42883347</v>
      </c>
    </row>
    <row r="16" spans="2:6" x14ac:dyDescent="0.45">
      <c r="B16" s="6"/>
      <c r="C16" s="7" t="str">
        <f>C36</f>
        <v>United States Agency for International Development</v>
      </c>
      <c r="D16" s="252"/>
      <c r="E16" s="253"/>
      <c r="F16" s="254"/>
    </row>
    <row r="17" spans="2:6" x14ac:dyDescent="0.45">
      <c r="B17" s="8">
        <v>12</v>
      </c>
      <c r="C17" s="9" t="s">
        <v>189</v>
      </c>
      <c r="D17" s="58">
        <v>2000000</v>
      </c>
      <c r="E17" s="59"/>
      <c r="F17" s="60">
        <v>1195745</v>
      </c>
    </row>
    <row r="18" spans="2:6" x14ac:dyDescent="0.45">
      <c r="B18" s="10"/>
      <c r="C18" s="11" t="str">
        <f>C16</f>
        <v>United States Agency for International Development</v>
      </c>
      <c r="D18" s="56">
        <f>SUM(D17)</f>
        <v>2000000</v>
      </c>
      <c r="E18" s="56">
        <f>SUM(E17)</f>
        <v>0</v>
      </c>
      <c r="F18" s="57">
        <f>SUM(F17)</f>
        <v>1195745</v>
      </c>
    </row>
    <row r="19" spans="2:6" x14ac:dyDescent="0.45">
      <c r="B19" s="6"/>
      <c r="C19" s="7" t="str">
        <f>C37</f>
        <v xml:space="preserve">African Development Bank </v>
      </c>
      <c r="D19" s="252"/>
      <c r="E19" s="253"/>
      <c r="F19" s="254"/>
    </row>
    <row r="20" spans="2:6" x14ac:dyDescent="0.45">
      <c r="B20" s="8">
        <v>13</v>
      </c>
      <c r="C20" s="9" t="s">
        <v>190</v>
      </c>
      <c r="D20" s="50">
        <v>387800</v>
      </c>
      <c r="E20" s="51"/>
      <c r="F20" s="52">
        <v>176000</v>
      </c>
    </row>
    <row r="21" spans="2:6" x14ac:dyDescent="0.45">
      <c r="B21" s="8">
        <v>14</v>
      </c>
      <c r="C21" s="9" t="s">
        <v>191</v>
      </c>
      <c r="D21" s="255"/>
      <c r="E21" s="256"/>
      <c r="F21" s="52">
        <v>400423</v>
      </c>
    </row>
    <row r="22" spans="2:6" x14ac:dyDescent="0.45">
      <c r="B22" s="8">
        <v>15</v>
      </c>
      <c r="C22" s="9" t="s">
        <v>192</v>
      </c>
      <c r="D22" s="50">
        <v>1584662</v>
      </c>
      <c r="E22" s="51"/>
      <c r="F22" s="52">
        <v>2445202</v>
      </c>
    </row>
    <row r="23" spans="2:6" x14ac:dyDescent="0.45">
      <c r="B23" s="8">
        <v>16</v>
      </c>
      <c r="C23" s="9" t="s">
        <v>193</v>
      </c>
      <c r="D23" s="50" t="s">
        <v>50</v>
      </c>
      <c r="E23" s="51"/>
      <c r="F23" s="52">
        <v>2356000</v>
      </c>
    </row>
    <row r="24" spans="2:6" x14ac:dyDescent="0.45">
      <c r="B24" s="8">
        <v>17</v>
      </c>
      <c r="C24" s="9" t="s">
        <v>194</v>
      </c>
      <c r="D24" s="255"/>
      <c r="E24" s="256"/>
      <c r="F24" s="52">
        <v>100000</v>
      </c>
    </row>
    <row r="25" spans="2:6" x14ac:dyDescent="0.45">
      <c r="B25" s="10"/>
      <c r="C25" s="11" t="str">
        <f>C19</f>
        <v xml:space="preserve">African Development Bank </v>
      </c>
      <c r="D25" s="56">
        <f>SUM(D20:D24)</f>
        <v>1972462</v>
      </c>
      <c r="E25" s="56">
        <f>SUM(E20:E24)</f>
        <v>0</v>
      </c>
      <c r="F25" s="57">
        <f>SUM(F20:F24)</f>
        <v>5477625</v>
      </c>
    </row>
    <row r="26" spans="2:6" x14ac:dyDescent="0.45">
      <c r="B26" s="6"/>
      <c r="C26" s="7" t="str">
        <f>C38</f>
        <v>World Bank</v>
      </c>
      <c r="D26" s="47"/>
      <c r="E26" s="48"/>
      <c r="F26" s="49"/>
    </row>
    <row r="27" spans="2:6" x14ac:dyDescent="0.45">
      <c r="B27" s="8">
        <v>18</v>
      </c>
      <c r="C27" s="9" t="s">
        <v>195</v>
      </c>
      <c r="D27" s="50">
        <v>1328400</v>
      </c>
      <c r="E27" s="51"/>
      <c r="F27" s="52">
        <v>1666000</v>
      </c>
    </row>
    <row r="28" spans="2:6" x14ac:dyDescent="0.45">
      <c r="B28" s="10"/>
      <c r="C28" s="11" t="str">
        <f>C26</f>
        <v>World Bank</v>
      </c>
      <c r="D28" s="56">
        <f>SUM(D27)</f>
        <v>1328400</v>
      </c>
      <c r="E28" s="56">
        <f>SUM(E27)</f>
        <v>0</v>
      </c>
      <c r="F28" s="57">
        <f>SUM(F27)</f>
        <v>1666000</v>
      </c>
    </row>
    <row r="29" spans="2:6" x14ac:dyDescent="0.45">
      <c r="B29" s="6"/>
      <c r="C29" s="7" t="str">
        <f>C39</f>
        <v>Other Cooperating Partners</v>
      </c>
      <c r="D29" s="252"/>
      <c r="E29" s="253"/>
      <c r="F29" s="254"/>
    </row>
    <row r="30" spans="2:6" x14ac:dyDescent="0.45">
      <c r="B30" s="12">
        <v>19</v>
      </c>
      <c r="C30" s="2" t="s">
        <v>196</v>
      </c>
      <c r="D30" s="53" t="s">
        <v>50</v>
      </c>
      <c r="E30" s="54"/>
      <c r="F30" s="55">
        <v>770000</v>
      </c>
    </row>
    <row r="31" spans="2:6" x14ac:dyDescent="0.45">
      <c r="B31" s="12">
        <v>20</v>
      </c>
      <c r="C31" s="2" t="s">
        <v>197</v>
      </c>
      <c r="D31" s="53">
        <v>162625</v>
      </c>
      <c r="E31" s="54"/>
      <c r="F31" s="55">
        <v>170808</v>
      </c>
    </row>
    <row r="32" spans="2:6" x14ac:dyDescent="0.45">
      <c r="B32" s="10"/>
      <c r="C32" s="11" t="str">
        <f>C29</f>
        <v>Other Cooperating Partners</v>
      </c>
      <c r="D32" s="56">
        <f>SUM(D30:D31)</f>
        <v>162625</v>
      </c>
      <c r="E32" s="56">
        <f>SUM(E30:E31)</f>
        <v>0</v>
      </c>
      <c r="F32" s="57">
        <f>SUM(F30:F31)</f>
        <v>940808</v>
      </c>
    </row>
    <row r="33" spans="2:6" x14ac:dyDescent="0.45">
      <c r="B33" s="13"/>
      <c r="C33" s="3" t="s">
        <v>198</v>
      </c>
      <c r="D33" s="61">
        <f>SUM(D5:D32)/2</f>
        <v>41214943</v>
      </c>
      <c r="E33" s="61">
        <f>SUM(E5:E32)/2</f>
        <v>1067679</v>
      </c>
      <c r="F33" s="62">
        <f>SUM(F5:F32)/2</f>
        <v>52163525</v>
      </c>
    </row>
    <row r="34" spans="2:6" x14ac:dyDescent="0.45">
      <c r="B34" s="264"/>
      <c r="C34" s="265"/>
      <c r="D34" s="266"/>
      <c r="E34" s="267"/>
      <c r="F34" s="268"/>
    </row>
    <row r="35" spans="2:6" x14ac:dyDescent="0.45">
      <c r="B35" s="264"/>
      <c r="C35" s="2" t="s">
        <v>330</v>
      </c>
      <c r="D35" s="53">
        <f t="shared" ref="C35:F35" si="0">D15</f>
        <v>35751456</v>
      </c>
      <c r="E35" s="53">
        <f t="shared" ref="E35" si="1">E15</f>
        <v>1067679</v>
      </c>
      <c r="F35" s="55">
        <f t="shared" si="0"/>
        <v>42883347</v>
      </c>
    </row>
    <row r="36" spans="2:6" x14ac:dyDescent="0.45">
      <c r="B36" s="264"/>
      <c r="C36" s="2" t="s">
        <v>331</v>
      </c>
      <c r="D36" s="53">
        <f t="shared" ref="C36:F36" si="2">D18</f>
        <v>2000000</v>
      </c>
      <c r="E36" s="53">
        <f t="shared" ref="E36" si="3">E18</f>
        <v>0</v>
      </c>
      <c r="F36" s="55">
        <f t="shared" si="2"/>
        <v>1195745</v>
      </c>
    </row>
    <row r="37" spans="2:6" x14ac:dyDescent="0.45">
      <c r="B37" s="269"/>
      <c r="C37" s="2" t="s">
        <v>332</v>
      </c>
      <c r="D37" s="53">
        <f t="shared" ref="C37:F37" si="4">D25</f>
        <v>1972462</v>
      </c>
      <c r="E37" s="53">
        <f t="shared" ref="E37" si="5">E25</f>
        <v>0</v>
      </c>
      <c r="F37" s="55">
        <f t="shared" si="4"/>
        <v>5477625</v>
      </c>
    </row>
    <row r="38" spans="2:6" x14ac:dyDescent="0.45">
      <c r="B38" s="269"/>
      <c r="C38" s="2" t="s">
        <v>333</v>
      </c>
      <c r="D38" s="53">
        <f t="shared" ref="C38:F38" si="6">D28</f>
        <v>1328400</v>
      </c>
      <c r="E38" s="53">
        <f t="shared" ref="E38" si="7">E28</f>
        <v>0</v>
      </c>
      <c r="F38" s="55">
        <f t="shared" si="6"/>
        <v>1666000</v>
      </c>
    </row>
    <row r="39" spans="2:6" x14ac:dyDescent="0.45">
      <c r="B39" s="269"/>
      <c r="C39" s="2" t="s">
        <v>334</v>
      </c>
      <c r="D39" s="53">
        <f t="shared" ref="C39:F39" si="8">D32</f>
        <v>162625</v>
      </c>
      <c r="E39" s="53">
        <f t="shared" ref="E39" si="9">E32</f>
        <v>0</v>
      </c>
      <c r="F39" s="55">
        <f t="shared" si="8"/>
        <v>940808</v>
      </c>
    </row>
    <row r="40" spans="2:6" ht="14.65" thickBot="1" x14ac:dyDescent="0.5">
      <c r="B40" s="270"/>
      <c r="C40" s="4" t="str">
        <f t="shared" ref="C40:F40" si="10">C33</f>
        <v>TOTAL GRANT INCOME</v>
      </c>
      <c r="D40" s="63">
        <f t="shared" si="10"/>
        <v>41214943</v>
      </c>
      <c r="E40" s="63">
        <f t="shared" ref="E40" si="11">E33</f>
        <v>1067679</v>
      </c>
      <c r="F40" s="64">
        <f t="shared" si="10"/>
        <v>52163525</v>
      </c>
    </row>
    <row r="41" spans="2:6" ht="14.65" thickTop="1" x14ac:dyDescent="0.45">
      <c r="B41" s="259"/>
      <c r="C41" s="259"/>
      <c r="D41" s="259"/>
      <c r="E41" s="259"/>
      <c r="F41" s="259"/>
    </row>
    <row r="42" spans="2:6" x14ac:dyDescent="0.45">
      <c r="B42" s="105" t="s">
        <v>295</v>
      </c>
      <c r="C42" s="105" t="s">
        <v>320</v>
      </c>
      <c r="D42" s="271">
        <f>D40-E40</f>
        <v>40147264</v>
      </c>
      <c r="E42" s="259"/>
      <c r="F42" s="259"/>
    </row>
    <row r="43" spans="2:6" ht="50.65" customHeight="1" x14ac:dyDescent="0.45">
      <c r="B43" s="259"/>
      <c r="C43" s="272" t="s">
        <v>321</v>
      </c>
      <c r="D43" s="273"/>
      <c r="E43" s="273"/>
      <c r="F43" s="273"/>
    </row>
    <row r="44" spans="2:6" x14ac:dyDescent="0.45">
      <c r="B44" s="274"/>
      <c r="C44" s="259"/>
      <c r="D44" s="259"/>
      <c r="E44" s="259"/>
      <c r="F44" s="259"/>
    </row>
    <row r="45" spans="2:6" x14ac:dyDescent="0.45">
      <c r="B45" s="105" t="s">
        <v>314</v>
      </c>
      <c r="C45" s="105" t="s">
        <v>296</v>
      </c>
      <c r="D45" s="271">
        <f>E40</f>
        <v>1067679</v>
      </c>
      <c r="E45" s="259"/>
      <c r="F45" s="259"/>
    </row>
    <row r="46" spans="2:6" ht="39.4" customHeight="1" x14ac:dyDescent="0.45">
      <c r="B46" s="259"/>
      <c r="C46" s="272" t="s">
        <v>322</v>
      </c>
      <c r="D46" s="273"/>
      <c r="E46" s="273"/>
      <c r="F46" s="273"/>
    </row>
  </sheetData>
  <mergeCells count="5">
    <mergeCell ref="C2:C3"/>
    <mergeCell ref="B2:B3"/>
    <mergeCell ref="D2:E2"/>
    <mergeCell ref="C43:F43"/>
    <mergeCell ref="C46:F46"/>
  </mergeCells>
  <printOptions horizontalCentered="1"/>
  <pageMargins left="0.2" right="0.2" top="0.5" bottom="0.25" header="0.3" footer="0.3"/>
  <pageSetup scale="70" orientation="portrait" r:id="rId1"/>
  <headerFooter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4ABA3-A32E-47E9-B09A-AF45299DCF99}">
  <dimension ref="B2:F24"/>
  <sheetViews>
    <sheetView tabSelected="1" workbookViewId="0">
      <selection activeCell="D9" sqref="D9"/>
    </sheetView>
  </sheetViews>
  <sheetFormatPr defaultRowHeight="14.25" x14ac:dyDescent="0.45"/>
  <cols>
    <col min="2" max="2" width="17.86328125" customWidth="1"/>
    <col min="3" max="3" width="12" customWidth="1"/>
    <col min="4" max="4" width="10.59765625" customWidth="1"/>
    <col min="5" max="6" width="11.1328125" bestFit="1" customWidth="1"/>
  </cols>
  <sheetData>
    <row r="2" spans="2:6" x14ac:dyDescent="0.45">
      <c r="B2" s="257" t="s">
        <v>367</v>
      </c>
      <c r="C2" s="258" t="s">
        <v>360</v>
      </c>
      <c r="D2" s="361"/>
      <c r="E2" s="361"/>
      <c r="F2" s="361"/>
    </row>
    <row r="3" spans="2:6" ht="51" x14ac:dyDescent="0.45">
      <c r="B3" s="364" t="s">
        <v>335</v>
      </c>
      <c r="C3" s="366" t="s">
        <v>356</v>
      </c>
      <c r="D3" s="366" t="s">
        <v>357</v>
      </c>
      <c r="E3" s="366" t="s">
        <v>358</v>
      </c>
      <c r="F3" s="366" t="s">
        <v>359</v>
      </c>
    </row>
    <row r="4" spans="2:6" x14ac:dyDescent="0.45">
      <c r="B4" s="362" t="s">
        <v>1</v>
      </c>
      <c r="C4" s="366" t="s">
        <v>2</v>
      </c>
      <c r="D4" s="366" t="s">
        <v>3</v>
      </c>
      <c r="E4" s="366" t="s">
        <v>5</v>
      </c>
      <c r="F4" s="366" t="s">
        <v>275</v>
      </c>
    </row>
    <row r="5" spans="2:6" x14ac:dyDescent="0.45">
      <c r="B5" s="2" t="s">
        <v>336</v>
      </c>
      <c r="C5" s="363">
        <v>22020766.022799999</v>
      </c>
      <c r="D5" s="363">
        <v>3189683</v>
      </c>
      <c r="E5" s="363">
        <v>-18831083.022799999</v>
      </c>
      <c r="F5" s="365">
        <f>D5/C5</f>
        <v>0.14484886659698604</v>
      </c>
    </row>
    <row r="6" spans="2:6" x14ac:dyDescent="0.45">
      <c r="B6" s="2" t="s">
        <v>337</v>
      </c>
      <c r="C6" s="363">
        <v>3506145</v>
      </c>
      <c r="D6" s="363">
        <v>756184</v>
      </c>
      <c r="E6" s="363">
        <v>-2749961</v>
      </c>
      <c r="F6" s="365">
        <f t="shared" ref="F6:F24" si="0">D6/C6</f>
        <v>0.21567390966431793</v>
      </c>
    </row>
    <row r="7" spans="2:6" x14ac:dyDescent="0.45">
      <c r="B7" s="2" t="s">
        <v>338</v>
      </c>
      <c r="C7" s="363">
        <v>932071.3</v>
      </c>
      <c r="D7" s="363">
        <v>11284094</v>
      </c>
      <c r="E7" s="363">
        <v>10352022.699999999</v>
      </c>
      <c r="F7" s="365">
        <f t="shared" si="0"/>
        <v>12.106470824710513</v>
      </c>
    </row>
    <row r="8" spans="2:6" x14ac:dyDescent="0.45">
      <c r="B8" s="2" t="s">
        <v>339</v>
      </c>
      <c r="C8" s="363">
        <v>2997859.71</v>
      </c>
      <c r="D8" s="363">
        <v>996654</v>
      </c>
      <c r="E8" s="363">
        <v>-2001205.71</v>
      </c>
      <c r="F8" s="365">
        <f t="shared" si="0"/>
        <v>0.3324551835015655</v>
      </c>
    </row>
    <row r="9" spans="2:6" x14ac:dyDescent="0.45">
      <c r="B9" s="2" t="s">
        <v>340</v>
      </c>
      <c r="C9" s="363">
        <v>1911353</v>
      </c>
      <c r="D9" s="363">
        <v>19744910</v>
      </c>
      <c r="E9" s="363">
        <v>17833557</v>
      </c>
      <c r="F9" s="365">
        <f t="shared" si="0"/>
        <v>10.330331445839676</v>
      </c>
    </row>
    <row r="10" spans="2:6" x14ac:dyDescent="0.45">
      <c r="B10" s="2" t="s">
        <v>341</v>
      </c>
      <c r="C10" s="363">
        <v>98743.32</v>
      </c>
      <c r="D10" s="363">
        <v>980677</v>
      </c>
      <c r="E10" s="363">
        <v>881933.68</v>
      </c>
      <c r="F10" s="365">
        <f t="shared" si="0"/>
        <v>9.9315781563755401</v>
      </c>
    </row>
    <row r="11" spans="2:6" x14ac:dyDescent="0.45">
      <c r="B11" s="2" t="s">
        <v>342</v>
      </c>
      <c r="C11" s="363">
        <v>5283462.41</v>
      </c>
      <c r="D11" s="363">
        <v>8608127</v>
      </c>
      <c r="E11" s="363">
        <v>3324664.59</v>
      </c>
      <c r="F11" s="365">
        <f t="shared" si="0"/>
        <v>1.6292586815243377</v>
      </c>
    </row>
    <row r="12" spans="2:6" x14ac:dyDescent="0.45">
      <c r="B12" s="2" t="s">
        <v>343</v>
      </c>
      <c r="C12" s="363">
        <v>13626700.33</v>
      </c>
      <c r="D12" s="363">
        <v>15886239</v>
      </c>
      <c r="E12" s="363">
        <v>2259538.67</v>
      </c>
      <c r="F12" s="365">
        <f t="shared" si="0"/>
        <v>1.1658170074398342</v>
      </c>
    </row>
    <row r="13" spans="2:6" x14ac:dyDescent="0.45">
      <c r="B13" s="2" t="s">
        <v>344</v>
      </c>
      <c r="C13" s="363">
        <v>1970384.9000000001</v>
      </c>
      <c r="D13" s="363">
        <v>10227299</v>
      </c>
      <c r="E13" s="363">
        <v>8256914.0999999996</v>
      </c>
      <c r="F13" s="365">
        <f t="shared" si="0"/>
        <v>5.1905082098426556</v>
      </c>
    </row>
    <row r="14" spans="2:6" x14ac:dyDescent="0.45">
      <c r="B14" s="2" t="s">
        <v>345</v>
      </c>
      <c r="C14" s="363">
        <v>1929734</v>
      </c>
      <c r="D14" s="363">
        <v>6106237</v>
      </c>
      <c r="E14" s="363">
        <v>4176503</v>
      </c>
      <c r="F14" s="365">
        <f t="shared" si="0"/>
        <v>3.1642894823846186</v>
      </c>
    </row>
    <row r="15" spans="2:6" x14ac:dyDescent="0.45">
      <c r="B15" s="2" t="s">
        <v>346</v>
      </c>
      <c r="C15" s="363">
        <v>5234926.1500000004</v>
      </c>
      <c r="D15" s="363">
        <v>5313202</v>
      </c>
      <c r="E15" s="363">
        <v>78275.849999999977</v>
      </c>
      <c r="F15" s="365">
        <f t="shared" si="0"/>
        <v>1.014952617812956</v>
      </c>
    </row>
    <row r="16" spans="2:6" x14ac:dyDescent="0.45">
      <c r="B16" s="2" t="s">
        <v>347</v>
      </c>
      <c r="C16" s="363">
        <v>6779734.4139999999</v>
      </c>
      <c r="D16" s="363">
        <v>9783286</v>
      </c>
      <c r="E16" s="363">
        <v>3003551.5860000001</v>
      </c>
      <c r="F16" s="365">
        <f t="shared" si="0"/>
        <v>1.44301906278183</v>
      </c>
    </row>
    <row r="17" spans="2:6" x14ac:dyDescent="0.45">
      <c r="B17" s="2" t="s">
        <v>348</v>
      </c>
      <c r="C17" s="363">
        <v>34337578.240000002</v>
      </c>
      <c r="D17" s="363">
        <v>3601050</v>
      </c>
      <c r="E17" s="363">
        <v>-30736528.239999998</v>
      </c>
      <c r="F17" s="365">
        <f t="shared" si="0"/>
        <v>0.10487198528768463</v>
      </c>
    </row>
    <row r="18" spans="2:6" x14ac:dyDescent="0.45">
      <c r="B18" s="2" t="s">
        <v>349</v>
      </c>
      <c r="C18" s="363">
        <v>4488527.7700000005</v>
      </c>
      <c r="D18" s="363">
        <v>2501014</v>
      </c>
      <c r="E18" s="363">
        <v>-1987513.77</v>
      </c>
      <c r="F18" s="365">
        <f t="shared" si="0"/>
        <v>0.55720140949467711</v>
      </c>
    </row>
    <row r="19" spans="2:6" x14ac:dyDescent="0.45">
      <c r="B19" s="2" t="s">
        <v>350</v>
      </c>
      <c r="C19" s="363">
        <v>624490.92000000004</v>
      </c>
      <c r="D19" s="363">
        <v>3345504</v>
      </c>
      <c r="E19" s="363">
        <v>2721013.08</v>
      </c>
      <c r="F19" s="365">
        <f t="shared" si="0"/>
        <v>5.3571699649372002</v>
      </c>
    </row>
    <row r="20" spans="2:6" x14ac:dyDescent="0.45">
      <c r="B20" s="2" t="s">
        <v>351</v>
      </c>
      <c r="C20" s="363">
        <v>4540134</v>
      </c>
      <c r="D20" s="363">
        <v>3792595</v>
      </c>
      <c r="E20" s="363">
        <v>-747539</v>
      </c>
      <c r="F20" s="365">
        <f t="shared" si="0"/>
        <v>0.8353486923513711</v>
      </c>
    </row>
    <row r="21" spans="2:6" x14ac:dyDescent="0.45">
      <c r="B21" s="2" t="s">
        <v>352</v>
      </c>
      <c r="C21" s="363">
        <v>7859562.5999999996</v>
      </c>
      <c r="D21" s="363">
        <v>3251268</v>
      </c>
      <c r="E21" s="363">
        <v>-4608294.5999999996</v>
      </c>
      <c r="F21" s="365">
        <f t="shared" si="0"/>
        <v>0.41367034852550194</v>
      </c>
    </row>
    <row r="22" spans="2:6" x14ac:dyDescent="0.45">
      <c r="B22" s="2" t="s">
        <v>353</v>
      </c>
      <c r="C22" s="363">
        <v>10663696.128</v>
      </c>
      <c r="D22" s="363">
        <v>7749588.2999999998</v>
      </c>
      <c r="E22" s="363">
        <v>-2914107.8280000002</v>
      </c>
      <c r="F22" s="365">
        <f t="shared" si="0"/>
        <v>0.72672628767540215</v>
      </c>
    </row>
    <row r="23" spans="2:6" x14ac:dyDescent="0.45">
      <c r="B23" s="2" t="s">
        <v>354</v>
      </c>
      <c r="C23" s="363">
        <v>9847959.6699999999</v>
      </c>
      <c r="D23" s="363">
        <v>8180407</v>
      </c>
      <c r="E23" s="363">
        <v>-1667552.67</v>
      </c>
      <c r="F23" s="365">
        <f t="shared" si="0"/>
        <v>0.83067023770620296</v>
      </c>
    </row>
    <row r="24" spans="2:6" x14ac:dyDescent="0.45">
      <c r="B24" s="367" t="s">
        <v>355</v>
      </c>
      <c r="C24" s="368">
        <f>SUM(C5:C23)</f>
        <v>138653829.88479999</v>
      </c>
      <c r="D24" s="368">
        <f t="shared" ref="D24:F24" si="1">SUM(D5:D23)</f>
        <v>125298018.3</v>
      </c>
      <c r="E24" s="368">
        <f t="shared" si="1"/>
        <v>-13355811.584799998</v>
      </c>
      <c r="F24" s="369">
        <f t="shared" si="0"/>
        <v>0.90367513399451993</v>
      </c>
    </row>
  </sheetData>
  <printOptions horizontalCentered="1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8FF6ECA69CB44DAAE7F8FB121EBD86" ma:contentTypeVersion="8" ma:contentTypeDescription="Create a new document." ma:contentTypeScope="" ma:versionID="df1d6c6d285cd96b3336cc94b7ef54e2">
  <xsd:schema xmlns:xsd="http://www.w3.org/2001/XMLSchema" xmlns:xs="http://www.w3.org/2001/XMLSchema" xmlns:p="http://schemas.microsoft.com/office/2006/metadata/properties" xmlns:ns3="6e49b178-b109-40ec-ba3a-08c7a1a9acc4" targetNamespace="http://schemas.microsoft.com/office/2006/metadata/properties" ma:root="true" ma:fieldsID="e796d9bcf9fe1d40124af98917b6be32" ns3:_="">
    <xsd:import namespace="6e49b178-b109-40ec-ba3a-08c7a1a9ac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49b178-b109-40ec-ba3a-08c7a1a9ac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602A22-BADB-4259-8CCD-672C68A5B82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e49b178-b109-40ec-ba3a-08c7a1a9acc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2121727-8461-45DA-84EF-5C66787CE4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943A44-4D06-4769-9E5E-B2FF1803B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49b178-b109-40ec-ba3a-08c7a1a9ac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List of Tables</vt:lpstr>
      <vt:lpstr>Appendix 1</vt:lpstr>
      <vt:lpstr>Appendix 2</vt:lpstr>
      <vt:lpstr>Appendix 3</vt:lpstr>
      <vt:lpstr>Appendix 4A</vt:lpstr>
      <vt:lpstr>Appendix 4B</vt:lpstr>
      <vt:lpstr>Appendix 5</vt:lpstr>
      <vt:lpstr>Appendix 6</vt:lpstr>
      <vt:lpstr>'Appendix 1'!Print_Area</vt:lpstr>
      <vt:lpstr>'Appendix 2'!Print_Area</vt:lpstr>
      <vt:lpstr>'Appendix 3'!Print_Area</vt:lpstr>
      <vt:lpstr>'Appendix 4A'!Print_Area</vt:lpstr>
      <vt:lpstr>'Appendix 4B'!Print_Area</vt:lpstr>
      <vt:lpstr>'Appendix 5'!Print_Area</vt:lpstr>
      <vt:lpstr>'Appendix 6'!Print_Area</vt:lpstr>
      <vt:lpstr>'List of Tables'!Print_Area</vt:lpstr>
      <vt:lpstr>'Appendix 4A'!Print_Titles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Clement Kanyama</dc:creator>
  <cp:lastModifiedBy>Clement Kanyama</cp:lastModifiedBy>
  <cp:lastPrinted>2019-10-26T15:39:35Z</cp:lastPrinted>
  <dcterms:created xsi:type="dcterms:W3CDTF">2019-10-21T03:21:02Z</dcterms:created>
  <dcterms:modified xsi:type="dcterms:W3CDTF">2019-10-26T16:28:38Z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0x010100FE8FF6ECA69CB44DAAE7F8FB121EBD86</vt:lpwstr>
  </property>
</Properties>
</file>